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 sheetId="1" r:id="rId1"/>
    <sheet name="SO 121_01" sheetId="2" r:id="rId2"/>
    <sheet name="SO 121_02" sheetId="3" r:id="rId3"/>
    <sheet name="SO 181_SO 181.1" sheetId="4" r:id="rId4"/>
    <sheet name="SO 181_SO 181.2" sheetId="5" r:id="rId5"/>
    <sheet name="SO 201" sheetId="6" r:id="rId6"/>
  </sheets>
  <definedNames/>
  <calcPr/>
  <webPublishing/>
</workbook>
</file>

<file path=xl/sharedStrings.xml><?xml version="1.0" encoding="utf-8"?>
<sst xmlns="http://schemas.openxmlformats.org/spreadsheetml/2006/main" count="3602" uniqueCount="1027">
  <si>
    <t>ASPE10</t>
  </si>
  <si>
    <t>S</t>
  </si>
  <si>
    <t>Firma: ÚDRŽBA SILNIC Královéhradeckého kraje a.s.</t>
  </si>
  <si>
    <t>Soupis prací objektu</t>
  </si>
  <si>
    <t xml:space="preserve">Stavba: </t>
  </si>
  <si>
    <t>35802a</t>
  </si>
  <si>
    <t>Intravilány III/3166 Chleny - Vrbice OTSKP 2023_MJE_neoceněný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</si>
  <si>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</si>
  <si>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</si>
  <si>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</si>
  <si>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</si>
  <si>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</si>
  <si>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</si>
  <si>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</si>
  <si>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</si>
  <si>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</si>
  <si>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</si>
  <si>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</si>
  <si>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</si>
  <si>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</si>
  <si>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</si>
  <si>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</si>
  <si>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</si>
  <si>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</si>
  <si>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</si>
  <si>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</si>
  <si>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</si>
  <si>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</si>
  <si>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</si>
  <si>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</si>
  <si>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</si>
  <si>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</si>
  <si>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</si>
  <si>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</si>
  <si>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</si>
  <si>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</si>
  <si>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</si>
  <si>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</si>
  <si>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</si>
  <si>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</si>
  <si>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</si>
  <si>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PEVNÁ CENA</t>
  </si>
  <si>
    <t>VV</t>
  </si>
  <si>
    <t>1=1,000 [A]</t>
  </si>
  <si>
    <t>TS</t>
  </si>
  <si>
    <t>zahrnuje veškeré náklady spojené s objednatelem požadovanými zařízeními</t>
  </si>
  <si>
    <t>02910</t>
  </si>
  <si>
    <t>OSTATNÍ POŽADAVKY - ZEMĚMĚŘIČSKÁ MĚŘENÍ</t>
  </si>
  <si>
    <t>Kompletní geodetické práce na vytyčení vytyčovaných bodů definovaného objektu v rozsahu PD a TKP.  
Celkem včetně ochrany vytyčovacích a vytyčovaných bodů  
Celkem rozsah dle SOD  
PEVNÁ CENA</t>
  </si>
  <si>
    <t>zahrnuje veškeré náklady spojené s objednatelem požadovanými pracemi,   
- pro stanovení orientační investorské ceny určete jednotkovou cenu jako 1% odhadované ceny stavby</t>
  </si>
  <si>
    <t>02911</t>
  </si>
  <si>
    <t>OSTATNÍ POŽADAVKY - GEODETICKÉ ZAMĚŘENÍ</t>
  </si>
  <si>
    <t>SOUBOR</t>
  </si>
  <si>
    <t>Zaměření skutečného provedení stavby (3x tištěná forma+3 ks CD)  
PEVNÁ CENA</t>
  </si>
  <si>
    <t>zahrnuje veškeré náklady spojené s objednatelem požadovanými pracemi</t>
  </si>
  <si>
    <t>Zaměření vrstev pro určení kubatur sanací a pro určení kubatur konstrukčních vrstev a celkkových plošných a délkových výměr.  
PEVNÁ CENA</t>
  </si>
  <si>
    <t>02943</t>
  </si>
  <si>
    <t>OSTATNÍ POŽADAVKY - VYPRACOVÁNÍ RDS</t>
  </si>
  <si>
    <t>Cena za vypracování RDS (REALIZAČNÍ DOKUMENTACE STAVBY) dle všeobecných obchodních podmínek objednatele.  
PEVNÁ CENA</t>
  </si>
  <si>
    <t>02944</t>
  </si>
  <si>
    <t>OSTAT POŽADAVKY - DOKUMENTACE SKUTEČ PROVEDENÍ V DIGIT FORMĚ</t>
  </si>
  <si>
    <t>Cena za vypracování DSPS (dokumentace skutečného provedení stavby) dle všeobecných obchodních podmínek objednatele,  
PEVNÁ CENA</t>
  </si>
  <si>
    <t>7</t>
  </si>
  <si>
    <t>02945</t>
  </si>
  <si>
    <t>R</t>
  </si>
  <si>
    <t>OSTAT POŽADAVKY - GEOMETRICKÝ PLÁN</t>
  </si>
  <si>
    <t>Cena za kompletní vypracování geometrického plánu.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</si>
  <si>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</si>
  <si>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</si>
  <si>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02946</t>
  </si>
  <si>
    <t>OSTAT POŽADAVKY - FOTODOKUMENTACE</t>
  </si>
  <si>
    <t>Fotodokumentace v průběhu realizace stavby v maximálně týdenním cyklu. Vše včetně předání v el. podobě a tištěné podobě dle požadavku objednatele a SOD.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</si>
  <si>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</si>
  <si>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</si>
  <si>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</si>
  <si>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Pasport komunikací objízdných tras a okolních objektů - nafocení  
PEVNÁ CENA</t>
  </si>
  <si>
    <t>02990</t>
  </si>
  <si>
    <t>OSTATNÍ POŽADAVKY - INFORMAČNÍ TABULE</t>
  </si>
  <si>
    <t>Informační tabule objednatele.  
PEVNÁ CENA</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</si>
  <si>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</si>
  <si>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</si>
  <si>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</si>
  <si>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</si>
  <si>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</si>
  <si>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PEVNÁ CENA</t>
  </si>
  <si>
    <t>zahrnuje objednatelem povolené náklady na požadovaná zařízení zhotovitele</t>
  </si>
  <si>
    <t>Objekt:</t>
  </si>
  <si>
    <t>SO 121</t>
  </si>
  <si>
    <t>Intravilány III/3166 Chleny - Vrbice</t>
  </si>
  <si>
    <t>O1</t>
  </si>
  <si>
    <t>01</t>
  </si>
  <si>
    <t>Komunikace</t>
  </si>
  <si>
    <t>015111</t>
  </si>
  <si>
    <t>POPLATKY ZA LIKVIDACI ODPADŮ NEKONTAMINOVANÝCH - 17 05 04  VYTĚŽENÉ ZEMINY A HORNINY -  I. TŘÍDA TĚŽITELNOSTI</t>
  </si>
  <si>
    <t>T</t>
  </si>
  <si>
    <t>Poplatky za uložení zemin a přebytků výkopku - 1900 kg/m3</t>
  </si>
  <si>
    <t>položka 123738.1: 66,948=66,948 [A] 
položka 123738.2: 1745,178=1 745,178 [B] 
položka 12922:  811,5*0,1=81,150 [C] 
položka 12932: 82*0,5=41,000 [D] 
položka 12980: 1*0,15=0,150 [E] 
položka 129945: 100*3,14*0,15*0,15=7,065 [F] 
položka 129946: 59*3,14*0,2*0,2=7,410 [G] 
položka 129957: 15*3,14*0,25*0,25=2,944 [H] 
položka 129958:  25*3,14*0,3*0,3=7,065 [I] 
položka 131738.1: 64,94=64,940 [J] 
položka 131738.2: 6=6,000 [K] 
položka 132738: 332,111=332,111 [L] 
položka 21263: 897*0,5*0,5=224,250 [M] 
položka 12573: -118,427=- 118,427 [N] 
Celkem: (A+B+C+D+E+F+G+H+I+J+K+L+M+N)*1,9=4 688,790 [O]</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</si>
  <si>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</si>
  <si>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uložení kameniva - 2200 kg/m3</t>
  </si>
  <si>
    <t>položka č. 113328.1: 1785,207=1 785,207 [A] 
položka č. 113328.2: 1081,476=1 081,476 [B] 
položka č. 966138.1: 17,698=17,698 [C] 
položka č. 966138.2: 1,76=1,760 [D] 
Celkem: (A+B+C+D)*2,2=6 349,510 [E]</t>
  </si>
  <si>
    <t>015140</t>
  </si>
  <si>
    <t>POPLATKY ZA LIKVIDACI ODPADŮ NEKONTAMINOVANÝCH - 17 01 01  BETON Z DEMOLIC OBJEKTŮ, ZÁKLADŮ TV</t>
  </si>
  <si>
    <t>Poplatky za uložení stavebních betonu - 2400 kg/m3  
ŽB trouby DN300 (2,5m=585kg) -&gt; 1m=234kg  
ŽB trouby DN400 (2,5m=725kg) -&gt; 1m=290kg  
ŽB trouby DN500 (2,5m=1010kg) -&gt; 1m=404kg  
ŽB trouby DN600 (2,5m=1418kg) -&gt; 1m=567kg  
ŽB trouby DN800 (2,5m=2445kg) -&gt; 1m=978kg  
ŽB trouby DN1000 (2,5m=2830kg) -&gt; 1m=1132kg  
UV předpoklad 350 kg/ks</t>
  </si>
  <si>
    <t>položka č. 11328: 98,8*0,1*2,4=23,712 [A] 
položka č. 113488: 6,9*2,4=16,560 [B] 
položka č. 113524: 258*0,25*0,15*2,4=23,220 [C] 
položka č. 966118: 4,35*2,4=10,440 [D] 
položka č. 966345: 13*0,234=3,042 [E] 
položka č. 966346: 6*0,290=1,740 [F] 
položka č. 966371: 3,5*1,132=3,962 [G] 
položka č. 96687.1: 15*0,35=5,250 [H] 
položka č. 96687.2: 1*0,35=0,350 [I] 
položka č. 96716: 18,813*2,4=45,151 [J] 
Celkem: A+B+C+D+E+F+G+H+I+J=133,427 [K]</t>
  </si>
  <si>
    <t>Zemní práce</t>
  </si>
  <si>
    <t>11328</t>
  </si>
  <si>
    <t>ODSTRANĚNÍ PŘÍKOPŮ, ŽLABŮ A RIGOLŮ Z PŘÍKOPOVÝCH TVÁRNIC</t>
  </si>
  <si>
    <t>M2</t>
  </si>
  <si>
    <t>Odstranění stávajících bet. žlabových tvárnic. Položka včetně odvozu a uložení na trvalou skládku ve zhotovitelem definované vzdálenosti.</t>
  </si>
  <si>
    <t>výpočet: délka * šířka 
km 0,290: 10*0,6=6,000 [A] 
km 0,477: 2*0,6=1,200 [B] 
km 1,060: 8*0,6=4,800 [C] 
km 1,070 - 1,150: 67*0,6=40,200 [D] 
km 1,210 - 1,245: 34*0,6=20,400 [E] 
km 1,990: 12*0,6=7,200 [F] 
km 2,115: 2,5+5=7,500 [G] 
km 2,121: 2,5=2,500 [H] 
zatrrubněný příkop km 1,004 - 10,013: 9=9,000 [I] 
Celkem: A+B+C+D+E+F+G+H+I=98,800 [J]</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</si>
  <si>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</si>
  <si>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</si>
  <si>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</si>
  <si>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M3</t>
  </si>
  <si>
    <t>Odkop stávajících konstrukčních vrstev komunikace. Položka včetně uložení na trvalou skládku. Zhotovitel zohlední skutečnou odvozovou vzdálenost.</t>
  </si>
  <si>
    <t>výpočet: plocha vozovky (změřená digitálně) * tl.* 1,1 (koeficient 1,1 vyjařuje překrytí při ukončení vrstev viz detail ukončení vrstev ve vzorových příčných řezech) 
konstrukce č. 1, odkopání  tl. 190 mm: (4158+34+8+1779+9+957+6+10+35+17+1180)*0,19*1,1=1 712,337 [A] 
konstrukce č. 2, odkopání  tl. 390 mm: 150*0,39*1,1=64,350 [B] 
výpočet: délka * šířka * hloubka 
odstranění pro umístění žlabu km 0,052 - 0,094: 42*0,6*0,2=5,040 [C] 
odstranění pro umístění žlabu km 0,630 - 0,662: 29*0,6*0,2=3,480 [D] 
Celkem: A+B+C+D=1 785,207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</si>
  <si>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</si>
  <si>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Sanace podkladní vrstvy při nedodržení Edef.2.min=60MPa. Odkop stávajících konstrukčních vrstev komunikace. Předpoklad 60% z plochy. Položka bude čerpána dle skutečnosti se souhlasem TDI. Položka včetně uložení na trvalou skládku. Zhotovitel zohlední skutečnou odvozovou vzdálenost.</t>
  </si>
  <si>
    <t>výpočet: plocha vozovky (změřená digitálně) * tl.* 1,1 (koeficient 1,1 vyjařuje překrytí při ukončení vrstev viz detail ukončení vrstev ve vzorových příčných řezech)*0,6 (60%) 
konstrukce č. 1, odkopání  tl. 200 mm: (4158+34+8+1779+9+957+6+10+35+17+1180)*0,20*1,1*0,6=1 081,476 [A]</t>
  </si>
  <si>
    <t>113488</t>
  </si>
  <si>
    <t>ODSTRANĚNÍ KRYTU ZPEVNĚNÝCH PLOCH Z DLAŽDIC VČETNĚ PODKLADU, ODVOZ DO 20KM</t>
  </si>
  <si>
    <t>Odstranění chodníku v km 2,045 - 2,070. Položka včetně uložení na trvalou skládku. Zhotovitel zohlední skutečnou odvozovou vzdálenost.</t>
  </si>
  <si>
    <t>výpočet: délka * šířka * tl. 
23*1,5*0,2=6,900 [A]</t>
  </si>
  <si>
    <t>11352</t>
  </si>
  <si>
    <t>ODSTRANĚNÍ CHODNÍKOVÝCH A SILNIČNÍCH OBRUBNÍKŮ BETONOVÝCH</t>
  </si>
  <si>
    <t>M</t>
  </si>
  <si>
    <t>Odstranění stávajících obrub. Položka včetně uložení na trvalou skládku. Zhotovitel zhodnotí skutečnou odvozovou vzdálenost.</t>
  </si>
  <si>
    <t>výpočet: délka 
3+24=27,000 [A] 
výměna stávajících obrub za nové: 114+(12*2)+30+12+28+23=231,000 [B] 
Celkem: A+B=258,000 [C]</t>
  </si>
  <si>
    <t>11372</t>
  </si>
  <si>
    <t>FRÉZOVÁNÍ ZPEVNĚNÝCH PLOCH ASFALTOVÝCH</t>
  </si>
  <si>
    <t>Frézování stávajících asf. vrstev. Zhotovitel v ceněn zohlední možnost zpětného využití vyfrézovaného materiálu na stavbě. Materiál může být použit zpět do stavby do nezpevněných krajnic a sjezdů.</t>
  </si>
  <si>
    <t>výpočet: plocha vozovky (změřená digitálně) *  tl. 
konstrukce č. 1, frézování tl. 120 mm: (4158+34+8+1779+9+957+6+10+35+17+1180)*0,12=983,160 [A] 
konstrukce č. 2, frézování tl. 120 mm: 150*0,12=18,000 [B] 
asfaltové sjezdy, frézování tl. 50 mm: (26+94+6,5+13+43+12+94+53+30+4+5,5+22+25+16+23+16+3+35+4+12+20+20+10+5+7+8+0,5+2+4,5+3+5+65+27+53+10+33+25+82+164+34+14)*0,05=56,450 [C] 
asfaltové rozjezdy, frézování tl. 50 mm: 5,5*0,05=0,275 [D] 
Celkem: A+B+C+D=1 057,885 [E]</t>
  </si>
  <si>
    <t>113764</t>
  </si>
  <si>
    <t>FRÉZOVÁNÍ DRÁŽKY PRŮŘEZU DO 400MM2 V ASFALTOVÉ VOZOVCE</t>
  </si>
  <si>
    <t>Proříznutí spár v asfaltu v tl. 40 mm.</t>
  </si>
  <si>
    <t>výpočet: délka 
napojení na stávající asf. povrch ve sjezdech: 5,5+26+31+4+19+46+4,5+9,5+13+4,5+10,5+5+14+4,5+6+4+7+8+5+6,5+5+5+8+11+7+26+4,5+3,5+7,5+7,5+5,5+8,5+10,5+5=348,000 [A] 
řezání podél bet. žlabu: 42+10+29+50=131,000 [B] 
Celkem: A+B=479,000 [C]</t>
  </si>
  <si>
    <t>Položka zahrnuje veškerou manipulaci s vybouranou sutí a s vybouranými hmotami vč. uložení na skládku.</t>
  </si>
  <si>
    <t>12110</t>
  </si>
  <si>
    <t>SEJMUTÍ ORNICE NEBO LESNÍ PŮDY</t>
  </si>
  <si>
    <t>Sejmutí ornice v tl. 100mm. Včetně odvozu a uložení na dočasnou skládku v prostoru stavby bez poplatku za skládku. Výměry odečteny digitálně ze situace. Zemina bude použita na ohumusování.</t>
  </si>
  <si>
    <t>výpočet: délka * šířka * tl. 
za obrubou š. 0,5m: (1,5+7,5+10+18+75+5+21+17+6,5+4,5+11+44+8+22+30)*0,5*0,1=14,050 [A] 
za obrubou š. 1,0m: (3,5+4+10+13+24+32+14+10+34,5+16,5)*1*0,1=16,150 [B] 
výpočet: délka (změřená z řezu) * tl. * vzdálenost řezů 
svahy: (0,2+0,2+0,2+0,75+1,1+1,5+1,5+0,9+0,7+1+0,7+1+0,6+0,9+0,5+0,35+0,55+2+0,4+0,6+1,8+0,8+0,4+1,4+1,3+0,2+0,2+1,2+0,3+0,5+0,2+0,8+0,25+0,55+0,25+0,45+1,1+0,25+1,6+0,25+0,6+0,2+0,8+0,55+0,75+0,6+0,3+1,7+0,2+1,5+1+0,25+3+2,7+2,7+0,8+0,2+0,4+0,4+0,2+0,25)*0,1*20=97,100 [C] 
Celkem: A+B+C=127,300 [D]</t>
  </si>
  <si>
    <t>položka zahrnuje sejmutí ornice bez ohledu na tloušťku vrstvy a její vodorovnou dopravu  
nezahrnuje uložení na trvalou skládku</t>
  </si>
  <si>
    <t>12</t>
  </si>
  <si>
    <t>123738</t>
  </si>
  <si>
    <t>ODKOP PRO SPOD STAVBU SILNIC A ŽELEZNIC TŘ. I, ODVOZ DO 20KM</t>
  </si>
  <si>
    <t>Položka včetně uložení na trvalou skládku. Zhotovitel zohlední skutečnou odvozovou vzdálenost.</t>
  </si>
  <si>
    <t>výpočet: plocha (změřená digitálně v řezu) * délka - obejm trouby 
Kolmé čelo propustku km 0,708: 6,5*8,4-3,14*0,6*0,6*3,5=50,644 [A] 
Propustek km 1,004: 3,0*6-3,14*0,3*0,3*6=16,304 [B] 
Celkem: A+B=66,948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</si>
  <si>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</si>
  <si>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</si>
  <si>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Sanace aktivní zóny při nedodržení Edef.2.min=45MPa. Odkop podloží komunikace v tl. 300 mm. Předpoklad 60% z plochy. Položka bude čerpána dle skutečnost ise souhlasem TDI. Položka včetně uložení na trvalou skládku. Zhotovitel zohlední skutečnou odvozovou vzdálenost.</t>
  </si>
  <si>
    <t>výpočet: plocha vozovky (změřená digitálně) * tl. * 1,1 (koeficient 1,1 vyjařuje překrytí při ukončení vrstev viz detail ukončení vrstev ve vzorových příčných řezech) * 0,6 (60%) 
konstrukce č. 1, frézování tl. 120 mm: (4158+34+8+1779+9+957+6+10+35+17+1180)*0,30*1,1*0,6=1 622,214 [A] 
konstrukce č. 2, frézování tl. 120 mm: 150*0,30*1,1*0,6=29,700 [B] 
výpočet: délka * šířka * hloubka 
Podélné zatrubnění v km 0,513: 12,5*1,6*0,3=6,000 [C] 
Podélné zatrubnění v km 0,666: 9*1,6*0,3=4,320 [D] 
Podélné zatrubnění v  km 0,696: 6*1,6*0,3=2,880 [E] 
Podélné zatrubnění v km 1,049: 8*1,7*0,3=4,080 [F] 
Podélné zatrubnění v km 1,067: 10*1,7*0,3=5,100 [G] 
sanace kraje vozovky km 1,090 - 1,140: 50*1,5*0,3=22,500 [H] 
Propustek km 1,004: 5,2*1,8*0,3=2,808 [N] 
výpočet: plocha * tl * 0,6 (60%) 
konstrukce č. 3 - pol. 582611: 196*0,3*0,6=35,280 [O] 
konstrukce č. 3 - pol. 582612: 28*0,3*0,6=5,040 [P] 
konstrukce č. 3 - pol. 582614: 8,4*0,3*0,6=1,512 [R] 
konstrukce č. 3 - pol. 58261A: 11,2*0,3*0,6=2,016 [S] 
konstrukce č. 3 - pol. 58261B: 9,6*0,3*0,6=1,728 [T] 
Celkem: A+B+C+D+E+F+G+H+N+O+P+R+S+T=1 745,178 [U]</t>
  </si>
  <si>
    <t>14</t>
  </si>
  <si>
    <t>12573</t>
  </si>
  <si>
    <t>VYKOPÁVKY ZE ZEMNÍKŮ A SKLÁDEK TŘ. I</t>
  </si>
  <si>
    <t>Vykopání zeminy z dočasné skládky pro vrácení zpět do stavby</t>
  </si>
  <si>
    <t>položka 17511:  118,427=118,427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</si>
  <si>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</si>
  <si>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15</t>
  </si>
  <si>
    <t>12922</t>
  </si>
  <si>
    <t>ČIŠTĚNÍ KRAJNIC OD NÁNOSU TL. DO 100MM</t>
  </si>
  <si>
    <t>Odstranění nezpevněné krajnice v tl. 100 mm. Položka včetně odvozu a uložení na trvalou skládku ve zhotovitelem definované vzdálenosti.</t>
  </si>
  <si>
    <t>výpočet: délka * šířka 
(25+33+37+31+90+60)*0,75=207,000 [A] 
(33+50+15+22+11+94+11+167+13+18+14+16+13+76+18+90+43+22+18)*0,5=372,000 [B] 
155*1,5=232,500 [C] 
Celkem: A+B+C=811,500 [D]</t>
  </si>
  <si>
    <t>- vodorovná a svislá doprava, přemístění, přeložení, manipulace s výkopkem a uložení na skládku (bez poplatku)</t>
  </si>
  <si>
    <t>16</t>
  </si>
  <si>
    <t>12932</t>
  </si>
  <si>
    <t>ČIŠTĚNÍ PŘÍKOPŮ OD NÁNOSU DO 0,5M3/M</t>
  </si>
  <si>
    <t>Položka včetně odvozu a uložení na trvalou skládku ve zhotovitelem definované vzdálenosti.</t>
  </si>
  <si>
    <t>výpočet: délka 
úsek km 1,245 - 1,290: 42=42,000 [A] 
úsek km 2,2290 - 2,309: 22+18=40,000 [B] 
Celkem: A+B=82,000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</si>
  <si>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</si>
  <si>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17</t>
  </si>
  <si>
    <t>12980</t>
  </si>
  <si>
    <t>ČIŠTĚNÍ ULIČNÍCH VPUSTÍ</t>
  </si>
  <si>
    <t>KUS</t>
  </si>
  <si>
    <t>Pročištění odvodňovacích objektů. Položka včetně odvozu a uložení na trvalou skládku ve zhotovitelem definované vzdálenosti.</t>
  </si>
  <si>
    <t>horská vpust v km 0,026: 1=1,000 [A]</t>
  </si>
  <si>
    <t>18</t>
  </si>
  <si>
    <t>129945</t>
  </si>
  <si>
    <t>ČIŠTĚNÍ POTRUBÍ DN DO 300MM</t>
  </si>
  <si>
    <t>Čištění potrubí DN 300. Položka včetně odvozu a uložení na trvalou skládku ve zhotovitelem definované vzdálenosti.</t>
  </si>
  <si>
    <t>výpočet: délka 
v km 1,060: 30=30,000 [A] 
v km 1,120: 50=50,000 [B] 
v km 1,210: 20=20,000 [C] 
Celkem: A+B+C=100,000 [D]</t>
  </si>
  <si>
    <t>19</t>
  </si>
  <si>
    <t>129946</t>
  </si>
  <si>
    <t>ČIŠTĚNÍ POTRUBÍ DN DO 400MM</t>
  </si>
  <si>
    <t>Čištění potrubí DN 400. Položka včetně odvozu a uložení na trvalou skládku ve zhotovitelem definované vzdálenosti.</t>
  </si>
  <si>
    <t>km 0720: 23=23,000 [A] 
km 1,210: 30=30,000 [B] 
km 1,295: 6=6,000 [C] 
Celkem: A+B+C=59,000 [D]</t>
  </si>
  <si>
    <t>20</t>
  </si>
  <si>
    <t>129957</t>
  </si>
  <si>
    <t>ČIŠTĚNÍ POTRUBÍ DN DO 500MM</t>
  </si>
  <si>
    <t>Čištění potrubí DN 500. Položka včetně odvozu a uložení na trvalou skládku ve zhotovitelem definované vzdálenosti.</t>
  </si>
  <si>
    <t>km 0,483: 15=15,000 [A]</t>
  </si>
  <si>
    <t>21</t>
  </si>
  <si>
    <t>129958</t>
  </si>
  <si>
    <t>ČIŠTĚNÍ POTRUBÍ DN DO 600MM</t>
  </si>
  <si>
    <t>Čištění potrubí DN 600. Položka včetně odvozu a uložení na trvalou skládku ve zhotovitelem definované vzdálenosti.</t>
  </si>
  <si>
    <t>propustek km 0,280: 15=15,000 [A] 
propustek km 0,339: 10=10,000 [B] 
Celkem: A+B=25,000 [C]</t>
  </si>
  <si>
    <t>22</t>
  </si>
  <si>
    <t>131738</t>
  </si>
  <si>
    <t>HLOUBENÍ JAM ZAPAŽ I NEPAŽ TŘ. I, ODVOZ DO 20KM</t>
  </si>
  <si>
    <t>Výkop zeminy, Položka včetně uložení na trvalou skládku. Zhotovitel zohlední skutečnou odvozovou vzdálenost.</t>
  </si>
  <si>
    <t>výpočet: plocha * hloubka 
odkop pro žul. dlažbu u horské vpusti v km 0,026: 4*0,2=0,800 [A] 
UV v km 0,105: 1,5*1,5*2=4,500 [B] 
UV v km 0,212: (1,5*1,5*2)*2=9,000 [C] 
UV v km 0,340: 1,5*1,5*2=4,500 [D] 
UV v km 0,480: 1,5*1,5*2=4,500 [E] 
UV v km 0,460: 1,5*1,5*2=4,500 [F] 
odláždění vyústění podélné drenáže km 0,464: 1*0,35+0,4*0,6*3=1,070 [G] 
UV v km 2,140: 1,5*1,5*2=4,500 [H] 
jímka u propustku km 1,004: 1,8*(1,2+1,2)=4,320 [I] 
rozšíření nástupiště vlevo v km 1,160 na š. 2,0m:12*0,25=3,000 [J] 
rozšíření chodníku vpravo v km 1,160 na š. 1,5m: 85*0,25=21,250 [K] 
rozšíření nástupiště vpravo v km 2,040 na š. 2,0m:12*0,25=3,000 [L] 
Celkem: A+B+C+D+E+F+G+H+I+J+K+L=64,940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</si>
  <si>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</si>
  <si>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23</t>
  </si>
  <si>
    <t>Výkop zeminy, Položka včetně uložení na trvalou skládku. Zhotovitel zohlední skutečnou odvozovou vzdálenost. Položka bude čerpána dle skutečnosti se souhlasem TDI.</t>
  </si>
  <si>
    <t>výpočet: šířka * délka * hloubka 
odkop pro horskou vpust v km 0,026: 2*2*1,5=6,000 [A]</t>
  </si>
  <si>
    <t>24</t>
  </si>
  <si>
    <t>132738</t>
  </si>
  <si>
    <t>HLOUBENÍ RÝH ŠÍŘ DO 2M PAŽ I NEPAŽ TŘ. I, ODVOZ DO 20KM</t>
  </si>
  <si>
    <t>Vykopání rýhy v zemině. Položka včetně uložení na trvalou skládku. Zhotovitel zohlední skutečnou odvozovou vzdálenost.</t>
  </si>
  <si>
    <t>výpočet: délka * šířka * výška 
pro obrubu: 28*0,5*0,3=4,200 [A] 
pro přípojku v km 0,105: 0,5*1,5*30=22,500 [B] 
pro přípojku v km 0,212: 0,5*1,5*(9+8)=12,750 [C] 
pro přípojku v km 0,340: 0,5*1,5*2=1,500 [D] 
pro přípojku v km 0,477:  0,5*1,5*3=2,250 [E] 
pro přípojku v km 0,480:  0,5*1,5*2=1,500 [F] 
pro bet. žlab š. 0,60m v km 0,500: 14,5*0,6*0,25=2,175 [G] 
podélné zatrubnění v km 0,513: 2,5*1,9*0,2+0,4*0,6*(2*1,5*0,65+0,3)=1,490 [H] 
pro bet. žlab š. 0,60m v km 0,550-0,630: 89*0,6*0,25=13,350 [I] 
šikmé čelo km 0,545: 1,5*0,4*0,6+2*0,35=1,060 [J] 
odláždění vyústění podélné drenáže km 0,545: 3*0,4*0,6+1*0,35=1,070 [K] 
odláždění vyústění podélné drenáže km 0,595: 3*0,4*0,6+1*0,35=1,070 [L] 
odláždění vyústění podélné drenáže km 0,630: 3*0,4*0,6+1*0,35=1,070 [M] 
odláždění vyústění podélné drenáže km 0,675: 3*0,4*0,6+1*0,35=1,070 [N] 
pro bet. žlab š. 0,60m v km 0,670 - 0,710: (23+11)*0,6*0,25=5,100 [O] 
Podélné zatrubnění km 0,666: 2*9+0,4*0,6*(2*1,5*0,65+0,3)=18,540 [P] 
Podélné zatrubnění km 0,696: 2*6+0,4*0,6*(2*1,5*0,65+0,3)=12,540 [Q] 
zatrubněný příkop km 1,004 - 1,047: 1,2*1,5*44=79,200 [R] 
Podélné zatrubnění km 1,049: 2,2*6,8+0,4*0,6*(2*1,5*0,65+0,4)=15,524 [S] 
Podélné zatrubnění km 1,067: 2,2*9+0,4*0,6*(2*1,5*0,65+0,4)=20,364 [T] 
výkop pro zámkovou dlažbu: 8*0,3=2,400 [U] 
rozšíření nástupiště v km 1,160 na š. 2,0m :12*0,3=3,600 [V] 
pro žlab š. 300 mm km 1,180 - 1,214: 34*0,3*0,25=2,550 [W] 
pro přípojku v km 2,140:  0,5*1,5*21=15,750 [X] 
rýha pro nové obruby: (28+7+1+55+29,5+78+109+62+13+49+35+6+42+34+88+27+25+67+12+3+17+5+7+48+128+41+62+50+18)*0,3*0,25=85,988 [Y] 
Chránička příčně pod komunikací v km 0,692: 7*0,5*1=3,500 [Z] 
Celkem: A+B+C+D+E+F+G+H+I+J+K+L+M+N+O+P+Q+R+S+T+U+V+W+X+Y+Z=332,111 [AA]</t>
  </si>
  <si>
    <t>25</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</si>
  <si>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</si>
  <si>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</si>
  <si>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</si>
  <si>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</si>
  <si>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17310</t>
  </si>
  <si>
    <t>ZEMNÍ KRAJNICE A DOSYPÁVKY SE ZHUTNĚNÍM</t>
  </si>
  <si>
    <t>Zemní krajnice - zhutněný materiál min. málo vhodný dle ČSN 73 6133.</t>
  </si>
  <si>
    <t>výpočet: plocha řezu * vzdálenost příčných řezů 
(0,035+0,04+0,035+0,04+0,035+0,02+0,02+0,02+0,035+0,035+0,035+0,04+0,035+0,04+0,03+0,04+0,045+0,04+0,1+0,04+0,2+0,15+0,035+0,035+0,04+0,035+0,035+0,03+0,035+0,02+0,035+0,02+0,035+0,035+0,03+0,03+0,025+0,02+0,02+0,02+0,05+0,02+0,04+0,07+0,03+0,025+0,04+0,025+0,03+0,035+0,045+0,04+0,035+0,035+0,035+0,02+0,02+0,02+0,02+0,04+0,04+0,03+0,02+0,035+0,03+0,025+0,02)*20=50,400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</si>
  <si>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</si>
  <si>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</si>
  <si>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17511</t>
  </si>
  <si>
    <t>OBSYP POTRUBÍ A OBJEKTŮ SE ZHUTNĚNÍM</t>
  </si>
  <si>
    <t>Zásyp objektů zeminou z výkopu se zhutněním po vrstvích tl. 300 mm.</t>
  </si>
  <si>
    <t>výpočet: šířka (výkopu) * délka (výkopu) * hloubka (výkopu) - rozměry objektu 
zatrubněný příkop km 1,004 - 1,047: (1,2*44*1,4)-(3,14*0,2*0,2*44)=68,394 [A] 
Zeď propustku km 0,708: (6,5*8,4-3,14*0,6*0,6*3,5)-((0,7+3+0,9*1/3)-3,14*0,6*0,6*2,5)*6,5=43,013 [B] 
jímka a zeď propustku km 1,004: 1,3*(1,2+1,2)+1,5*2,6=7,020 [C] 
Celkem: A+B+C=118,427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</si>
  <si>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</si>
  <si>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28</t>
  </si>
  <si>
    <t>17581</t>
  </si>
  <si>
    <t>OBSYP POTRUBÍ A OBJEKTŮ Z NAKUPOVANÝCH MATERIÁLŮ</t>
  </si>
  <si>
    <t>Obsyp z ŠD fr. 0/32  se zhutněním</t>
  </si>
  <si>
    <t>výpočet: šířka (výkopu) * délka (výkopu) * hloubka (výkopu) - rozměry objektu 
UV v km 0,105: 1,5*1,5*2-1*1*2=2,500 [A] 
pro přípojku v km 0,105: 0,5*1,5*30-3,14*0,10*0,10*30=21,558 [B] 
UV v km 0,212: (1,5*1,5*2-1*1*2)*2=5,000 [C] 
pro přípojku v km 0,212: 0,5*1,5*(9+8)-3,14*0,075*0,075*(9+8)=12,450 [D] 
UV v km 0,340: 1,5*1,5*2-1*1*2=2,500 [E] 
pro přípojku v km 0,340: 0,5*1,5*2-3,14*0,075*0,075*2=1,465 [F] 
UV v km 0,477: 1,5*1,5*2-1*1*2=2,500 [G] 
pro přípojku v km 0,477:  0,5*1,5*3-3,14*0,1*0,1*3=2,156 [H] 
UV v km 0,480: 1,5*1,5*2-1*1*2=2,500 [I] 
pro přípojku v km 0,480:  0,5*1,5*2-3,14*0,075*0,075*2=1,465 [J] 
UV v km 0,425: 4*1,5*2-3*1*2=6,000 [K] 
UV v km 0,460: 3*1,5*2-2*1*2=5,000 [L] 
UV v km 1,060: 1,5*1,5*2-1*1*2=2,500 [M] 
UV v km 1,120: 1,5*1,5*2-1*1*2=2,500 [N] 
UV v km 1,180: 1,5*1,5*2-1*1*2=2,500 [O] 
UV v km 2,050: (1,5*1,5*2-1*1*2)*2=5,000 [P] 
UV v km 2,085: 1,5*1,5*2-1*1*2=2,500 [Q] 
UV v km 2,100: 1,5*1,5*2-1*1*2=2,500 [R] 
UV v km 2,140: 1,5*1,5*2-1*1*2=2,500 [S] 
pro přípojku v km 2,140:  0,5*1,5*21-3,14*0,075*0,075*21=15,379 [X] 
v km 2,222: 1,5*1,5*2-1*1*2=2,500 [Y] 
v km 2,233: 1,5*1,5*2-1*1*2=2,500 [Z] 
Chránička příčně pod komunikací v km 0,692: 7*0,5*1-3,14*0,075*0,075=3,482 [AA] 
Celkem: A+B+C+D+E+F+G+H+I+J+K+L+M+N+O+P+Q+R+S+X+Y+Z+AA=108,955 [AB]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</si>
  <si>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</si>
  <si>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29</t>
  </si>
  <si>
    <t>Obsyp potrubí ŠP</t>
  </si>
  <si>
    <t>výpočet: plocha (digitálně změřená z řezu) * délka 
podélné zatrubnění v km 0,513: 0,7*12,5=8,750 [A] 
podélné zatrubnění v km 0,666: 0,7*9,0=6,300 [B] 
podélné zatrubnění v km 0,696: 0,7*6,0=4,200 [C] 
Podélné zatrubnění km 1,049: 0,9*8=7,200 [D] 
Podélné zatrubnění km 1,067: 0,9*10=9,000 [E] 
Propustek km 1,004: 0,6*5,5=3,300 [N] 
Propustek km 0,708: 1,2*2,5=3,000 [O] 
Celkem: A+B+C+D+E+N+O=41,750 [P]</t>
  </si>
  <si>
    <t>30</t>
  </si>
  <si>
    <t>zásyp objektů zeminou se zhutněním po vrstvích tl. 300 mm. Položka bude čerpána dle skutečnosti se souhlasem TDI.</t>
  </si>
  <si>
    <t>výpočet: šířka (výkopu) * délka (výkopu) * hloubka (výkopu) - rozměry objektu 
zásyp pro horskou vpust v km 0,026: (2*2*1,5)-(1*1*1)=5,000 [A]</t>
  </si>
  <si>
    <t>31</t>
  </si>
  <si>
    <t>18110</t>
  </si>
  <si>
    <t>ÚPRAVA PLÁNĚ SE ZHUTNĚNÍM V HORNINĚ TŘ. I</t>
  </si>
  <si>
    <t>Zhutnění sanace aktivní zóny.U sanace kraje vozovky - 60% z celkové plochy. Položka bude čerpána dle skutečnosti.</t>
  </si>
  <si>
    <t>výpočet: plocha vozovky (změřená digitálně) * 1,1 (koeficient 1,1 vyjařuje překrytí při ukončení vrstev viz detail ukončení vrstev ve vzorových příčných řezech) * 0,6 (60%) 
konstrukce č. 1, frézování tl. 120 mm: (4158+34+8+1779+9+957+6+10+35+17+1180)*1,1*0,6=5 407,380 [A] 
konstrukce č. 2, frézování tl. 120 mm: 150*1,1*0,6=99,000 [B] 
výpočet: plocha * 0,6 (60%) 
konstrukce č. 3 - pol. 582611: 196*0,6=117,600 [D] 
konstrukce č. 3 - pol. 582612: 28*0,6=16,800 [E] 
konstrukce č. 3 - pol. 582614: 8,4*0,6=5,040 [F] 
konstrukce č. 3 - pol. 58261A: 11,2*0,6=6,720 [G] 
konstrukce č. 3 - pol. 58261B: 9,6*0,6=5,760 [H] 
Celkem: A+B+D+E+F+G+H=5 658,300 [I]</t>
  </si>
  <si>
    <t>položka zahrnuje úpravu pláně včetně vyrovnání výškových rozdílů. Míru zhutnění určuje projekt.</t>
  </si>
  <si>
    <t>32</t>
  </si>
  <si>
    <t>18220</t>
  </si>
  <si>
    <t>ROZPROSTŘENÍ ORNICE VE SVAHU</t>
  </si>
  <si>
    <t>Ohumusování tl. 100 mm. Výměry odečteny digitálně ze situace.</t>
  </si>
  <si>
    <t>položka zahrnuje:  
nutné přemístění ornice z dočasných skládek vzdálených do 50m  
rozprostření ornice v předepsané tloušťce ve svahu přes 1:5</t>
  </si>
  <si>
    <t>33</t>
  </si>
  <si>
    <t>18242</t>
  </si>
  <si>
    <t>ZALOŽENÍ TRÁVNÍKU HYDROOSEVEM NA ORNICI</t>
  </si>
  <si>
    <t>Výměry odečteny digitálně ze situace.</t>
  </si>
  <si>
    <t>výpočet: délka * šířka 
za obrubou š. 0,5m: (1,5+7,5+10+18+75+5+21+17+6,5+4,5+11+44+8+22+30)*0,5=140,500 [A] 
za obrubou š. 1,0m: (3,5+4+10+13+24+32+14+10+34,5+16,5)*1=161,500 [B] 
výpočet: délka (změřená z řezu) * vzdálenost řezů 
svahy: (0,2+0,2+0,2+0,75+1,1+1,5+1,5+0,9+0,7+1+0,7+1+0,6+0,9+0,5+0,35+0,55+2+0,4+0,6+1,8+0,8+0,4+1,4+1,3+0,2+0,2+1,2+0,3+0,5+0,2+0,8+0,25+0,55+0,25+0,45+1,1+0,25+1,6+0,25+0,6+0,2+0,8+0,55+0,75+0,6+0,3+1,7+0,2+1,5+1+0,25+3+2,7+2,7+0,8+0,2+0,4+0,4+0,2+0,25)*20=971,000 [C] 
Celkem: A+B+C=1 273,000 [D]</t>
  </si>
  <si>
    <t>Zahrnuje dodání předepsané travní směsi, hydroosev na ornici, zalévání, první pokosení, to vše bez ohledu na sklon terénu</t>
  </si>
  <si>
    <t>Základy</t>
  </si>
  <si>
    <t>34</t>
  </si>
  <si>
    <t>21263</t>
  </si>
  <si>
    <t>TRATIVODY KOMPLET Z TRUB Z PLAST HMOT DN DO 150MM</t>
  </si>
  <si>
    <t>Podélná drenáž. Perforovaná plastová trouba DN 150 uložená na štěrkopískovém podkladu, obsypaná štěrkodrtí fr. 8/16.  Položka včetně odvozu a uložení na trvalou skládku ve zhotovitelem definované vzdálenosti.</t>
  </si>
  <si>
    <t>výpočet: délka 
49+30+100+69+69+91+43+191+60+28+60+107=897,000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</si>
  <si>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</si>
  <si>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35</t>
  </si>
  <si>
    <t>21450</t>
  </si>
  <si>
    <t>SANAČNÍ VRSTVY Z KAMENIVA</t>
  </si>
  <si>
    <t>Sanace aktivní zóny při nedodržení Edef.2.min=45MPa. Vrstva ŠDa 0/63 tl. 300 mm. Předpoklad 60% z plochy. Položka bude čerpána dle skutečnosti se souhlasem TDI.</t>
  </si>
  <si>
    <t>položka zahrnuje dodávku předepsaného kameniva, mimostaveništní a vnitrostaveništní dopravu a jeho uložení  
není-li v zadávací dokumentaci uvedeno jinak, jedná se o nakupovaný materiál</t>
  </si>
  <si>
    <t>36</t>
  </si>
  <si>
    <t>272324</t>
  </si>
  <si>
    <t>ZÁKLADY ZE ŽELEZOBETONU DO C25/30</t>
  </si>
  <si>
    <t>ŽB monolitický základ C25/30 XF2, XC2</t>
  </si>
  <si>
    <t>výpočet: šířka * výška * délka 
Propustek km 0,708: 1*0,75*6,4=4,800 [A] 
Propustek km 1,004: 1*0,75*3=2,250 [B] 
Celkem: A+B=7,050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</si>
  <si>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</si>
  <si>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</si>
  <si>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272365</t>
  </si>
  <si>
    <t>VÝZTUŽ ZÁKLADŮ Z OCELI 10505, B500B</t>
  </si>
  <si>
    <t>předpoklad 130kg/m3</t>
  </si>
  <si>
    <t>výpočet: objem základu * hmotnost výztuže na m3 
Propustek km 0,708: 4,8*0,13=0,624 [A] 
Propustek km 1,004: 2,25*0,13=0,293 [B] 
Celkem: A+B=0,917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</si>
  <si>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</si>
  <si>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t>
  </si>
  <si>
    <t>289972</t>
  </si>
  <si>
    <t>OPLÁŠTĚNÍ (ZPEVNĚNÍ) Z GEOMŘÍŽOVIN</t>
  </si>
  <si>
    <t>Výztužná mřížka ze skelných vláken. Pevnost v tahu v podélném/příčném směru 100 kN/m. Tažnost podélná/příčná 2,5/2,5 %. Velikost oka 25/25 mm</t>
  </si>
  <si>
    <t>výpočet: délka * šířka 
Propustek km 1,004: 4*3=12,000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</si>
  <si>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</si>
  <si>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39</t>
  </si>
  <si>
    <t>28997C</t>
  </si>
  <si>
    <t>OPLÁŠTĚNÍ (ZPEVNĚNÍ) Z GEOTEXTILIE DO 300G/M2</t>
  </si>
  <si>
    <t>Separační geotextilie min 300 g/m2, pevnost v tahu 12/16 kN/m, odolnost proti proražení CBR 2,0 kN</t>
  </si>
  <si>
    <t>výpočet: délka * šířka 
obalení drenáže: (49+30+100+69+69+91+43+191+60+28+60+107)*2,5=2 242,500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</si>
  <si>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</si>
  <si>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40</t>
  </si>
  <si>
    <t>28997E</t>
  </si>
  <si>
    <t>OPLÁŠTĚNÍ (ZPEVNĚNÍ) Z GEOTEXTILIE DO 500G/M2</t>
  </si>
  <si>
    <t>Sanace aktivní zóny při nedodržení Edef.2.min=45MPa. Separační geotextilie 500 g/m2, pevnost v tahu 23,0/28,0 kN/m, odolnost proti proražení CBR 4,0 kN</t>
  </si>
  <si>
    <t>výpočet: plocha vozovky (změřená digitálně) * 1,1 (koeficient 1,1 vyjařuje překrytí při ukončení vrstev viz detail ukončení vrstev ve vzorových příčných řezech) * 0,6 (60%) 
konstrukce č. 1, frézování tl. 120 mm: (4158+34+8+1779+9+957+6+10+35+17+1180)*1,1*0,6=5 407,380 [A] 
konstrukce č. 2, frézování tl. 120 mm: 150*1,1*0,6=99,000 [B] 
výpočet: plocha * 0,4 (40%) 
konstrukce č. 3 - pol. 582611: 196*0,6=117,600 [D] 
konstrukce č. 3 - pol. 582612: 28*0,6=16,800 [E] 
konstrukce č. 3 - pol. 582614: 8,4*0,6=5,040 [F] 
konstrukce č. 3 - pol. 58261A: 11,2*0,6=6,720 [G] 
konstrukce č. 3 - pol. 58261B: 9,6*0,6=5,760 [H] 
Celkem: A+B+D+E+F+G+H=5 658,300 [I]</t>
  </si>
  <si>
    <t>Svislé konstrukce</t>
  </si>
  <si>
    <t>41</t>
  </si>
  <si>
    <t>311212</t>
  </si>
  <si>
    <t>ZDI A STĚNY PODPĚR A VOLNÉ Z KAMENE A LOM VÝROBKŮ NA MC</t>
  </si>
  <si>
    <t>Přezdění kamenné zdi v km 0,190. Může být použit nepoškozený materiál ze stávající zdi. Uprostřed zdi budou vyzděny schůdky do parku.</t>
  </si>
  <si>
    <t>výpočet: délka * šířka * výška 
30*0,5*1=15,000 [A]</t>
  </si>
  <si>
    <t>Položka zahrnuje veškerý materiál, výrobky a polotovary, včetně mimostaveništní a vnitrostaveništní dopravy (rovněž přesuny), včetně naložení a složení, případně s uložením.</t>
  </si>
  <si>
    <t>42</t>
  </si>
  <si>
    <t>317325</t>
  </si>
  <si>
    <t>ŘÍMSY ZE ŽELEZOBETONU DO C30/37</t>
  </si>
  <si>
    <t>ŽB. monolitická římsa z bet. C30/37 -XF4, XD3</t>
  </si>
  <si>
    <t>výpočet: plocha (určena digitálně z řezu) * délka 
propustek km 0,708: 0,2*6,4=1,280 [A] 
propustek km 1,004: 0,2*3=0,600 [B] 
Celkem: A+B=1,880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</si>
  <si>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</si>
  <si>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t>
  </si>
  <si>
    <t>317365</t>
  </si>
  <si>
    <t>VÝZTUŽ ŘÍMS Z OCELI 10505, B500B</t>
  </si>
  <si>
    <t>výpočet: objem římsy * hmotnost výztuže na m3 
propustek km 0,708:1,28*0,13=0,166 [A] 
propustek km 1,004: 0,6*0,13=0,078 [B] 
Celkem: A+B=0,244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</si>
  <si>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</si>
  <si>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44</t>
  </si>
  <si>
    <t>327325</t>
  </si>
  <si>
    <t>ZDI OPĚRNÉ, ZÁRUBNÍ, NÁBŘEŽNÍ ZE ŽELEZOVÉHO BETONU DO C30/37</t>
  </si>
  <si>
    <t>ŽB. monolitický dřík z bet. C30/37 -XF1</t>
  </si>
  <si>
    <t>výpočet: šířka * výška * délka 
propustek km 0,708: 0,4*1,65*6,4=4,224 [A] 
propustek km 1,004: 0,4*0,87*3=1,044 [B] 
Celkem: A+B=5,268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</si>
  <si>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</si>
  <si>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t>
  </si>
  <si>
    <t>327365</t>
  </si>
  <si>
    <t>VÝZTUŽ ZDÍ OPĚRNÝCH, ZÁRUBNÍCH, NÁBŘEŽNÍCH Z OCELI 10505, B500B</t>
  </si>
  <si>
    <t>výpočet: objem zdi * hmotnost výztuže na m3 
4,224*0,13=0,549 [A] 
propustek km 1,004: 1,044*0,13=0,136 [B] 
Celkem: A+B=0,685 [C]</t>
  </si>
  <si>
    <t>Vodorovné konstrukce</t>
  </si>
  <si>
    <t>46</t>
  </si>
  <si>
    <t>427125</t>
  </si>
  <si>
    <t>ZAKRYTÍ KANÁLŮ Z DÍLCŮ ŽELEZOBET DO C30/37</t>
  </si>
  <si>
    <t>ŽB deska pro zakrytí studny v km 2,103</t>
  </si>
  <si>
    <t>výpočet:  délka * šířka * tl. 
2*1,5*0,2=0,600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</si>
  <si>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</si>
  <si>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47</t>
  </si>
  <si>
    <t>451312</t>
  </si>
  <si>
    <t>PODKLADNÍ A VÝPLŇOVÉ VRSTVY Z PROSTÉHO BETONU C12/15</t>
  </si>
  <si>
    <t>Podkladní beton C12/15 -X0</t>
  </si>
  <si>
    <t>výpočet: šířka * výška * délka 
propustek km 0,708: 1,4*6,6*0,15=1,386 [A] 
horská vpust v km 0,735: 1,5*1,5*0,15=0,338 [B] 
horská vpust v km 0,025: 1,5*1,5*0,15=0,338 [C] 
Propustek km 0,708 - pod zdí: 1,4*6,6*0,15=1,386 [D] 
Propustek km 1,004 - jímka: 1,5*1,5*0,15=-0,338 [E] 
Propustek km 1,004 - pod zdí: 1,4*3,2*0,15=-0,672 [F] 
Celkem: A+B+C+D+E+F=2,438 [G]</t>
  </si>
  <si>
    <t>48</t>
  </si>
  <si>
    <t>451314</t>
  </si>
  <si>
    <t>PODKLADNÍ A VÝPLŇOVÉ VRSTVY Z PROSTÉHO BETONU C25/30</t>
  </si>
  <si>
    <t>C 25/30-XF2, XC2, podkladní vrstva zatrubnění</t>
  </si>
  <si>
    <t>výpočet: šířka * délka * tl. 
Podélné zatrubnění v km 0,513: (0,8*2+0,3)*12,5*0,2=4,750 [A] 
Podélné zatrubnění v km 0,666: (0,8*2+0,3)*9,0*0,2=3,420 [B] 
Podélné zatrubnění v km 0,696: (0,8*2+0,3)*6,0*0,2=2,280 [C] 
Podélné zatrubnění km 1,049:  (0,8*2+0,4)*8,0*0,2=3,200 [D] 
Podélné zatrubnění km 1,067:  (0,8*2+0,4)*10,0*0,2=4,000 [E] 
Propustek km 0,708: (0,8*2+1)*2,5*0,2=1,300 [F] 
Celkem: A+B+C+D+E+F=18,950 [G]</t>
  </si>
  <si>
    <t>49</t>
  </si>
  <si>
    <t>45131A</t>
  </si>
  <si>
    <t>PODKLADNÍ A VÝPLŇOVÉ VRSTVY Z PROSTÉHO BETONU C20/25</t>
  </si>
  <si>
    <t>Podkladní beton C20/25 - nXF3 tl. 150mm pod dlažbu</t>
  </si>
  <si>
    <t>výpočet: plocha * tl.  
odláždění vyústění podélné drenáže km 0,464: 1*0,15=0,150 [A] 
podélné zatrubnění v km 0,513: 2*0,15=0,300 [B] 
šikmé čelo km 0,545: 2*0,15=0,300 [C] 
odláždění vyústění podélné drenáže km 0,545: 1*0,15=0,150 [D] 
odláždění vyústění podélné drenáže km 0,595: 1*0,15=0,150 [E] 
odláždění vyústění podélné drenáže km 0,630: 1*0,15=0,150 [F] 
odláždění vyústění podélné drenáže km 0,675: 1*0,15=0,150 [G] 
podélné zatrubnění v km 0,666: (1+1)*0,15=0,300 [H] 
podélné zatrubnění v km 0,696: (1+1)*0,15=0,300 [I] 
Podélné zatrubnění v km 1,049: 2*0,15=0,300 [J] 
Podélné zatrubnění v km 1,067: (2+2)*0,15=0,600 [K] 
zpevnění svahu lom kamenem km 1,060: 4*0,15=0,600 [L] 
propustek km 0,708: 10*0,15=1,500 [M] 
propustek km 1,004: 1,5*0,15=0,225 [N] 
Celkem: A+B+C+D+E+F+G+H+I+J+K+L+M+N=5,175 [O]</t>
  </si>
  <si>
    <t>50</t>
  </si>
  <si>
    <t>45157</t>
  </si>
  <si>
    <t>PODKLADNÍ A VÝPLŇOVÉ VRSTVY Z KAMENIVA TĚŽENÉHO</t>
  </si>
  <si>
    <t>Podsyp z pískového lože</t>
  </si>
  <si>
    <t>výpočet: šířka * délka * tl. 
zatrubněný příkop km 1,004 - 1,047: 1,2*44*0,1=5,280 [A]</t>
  </si>
  <si>
    <t>51</t>
  </si>
  <si>
    <t>457315</t>
  </si>
  <si>
    <t>VYROVNÁVACÍ A SPÁDOVÝ PROSTÝ BETON C30/37</t>
  </si>
  <si>
    <t>Dobetonování sjezdu bet. C30/37 nXF4</t>
  </si>
  <si>
    <t>km 2,025: 6,5*1*0,25=1,625 [A]</t>
  </si>
  <si>
    <t>52</t>
  </si>
  <si>
    <t>461314</t>
  </si>
  <si>
    <t>PATKY Z PROSTÉHO BETONU C25/30</t>
  </si>
  <si>
    <t>Bet. zajišť práh C25/30 -XF2, XC1</t>
  </si>
  <si>
    <t>výpočet: délka * šířka * výška 
odláždění vyústění podélné drenáže km 0,464: 3*0,4*0,6=0,720 [A] 
podélné zatrubnění v km 0,513: (2*1,5*0,65+0,3)*0,4*0,6=0,540 [B] 
šikmé čelo km 0,545: 1,5*0,4*0,6=0,360 [C] 
odláždění vyústění podélné drenáže km 0,545: 3*0,4*0,6=0,720 [D] 
odláždění vyústění podélné drenáže km 0,595: 3*0,4*0,6=0,720 [E] 
odláždění vyústění podélné drenáže km 0,630: 3*0,4*0,6=0,720 [F] 
odláždění vyústění podélné drenáže km 0,675: 3*0,4*0,6=0,720 [G] 
podélné zatrubnění v km 0,666: (2*1,5*0,65+0,3)*0,4*0,6=0,540 [H] 
podélné zatrubnění v km 0,696: (2*1,5*0,65+0,3)*0,4*0,6=0,540 [I] 
propustek km 0,708: 6,4*0,4*0,6=1,536 [J] 
propustek km 1,004: 2,6*0,4*0,6=0,624 [N] 
Celkem: A+B+C+D+E+F+G+H+I+J+N=7,740 [O]</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</si>
  <si>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</si>
  <si>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53</t>
  </si>
  <si>
    <t>465512</t>
  </si>
  <si>
    <t>DLAŽBY Z LOMOVÉHO KAMENE NA MC</t>
  </si>
  <si>
    <t>Žulová dlažba tl. 200 mm do lože tl. 150 mm z betonu C20/25  nXF3 s vyspárováním na cementovou maltu MC 25 šířka spáry 15 mm. Malta bude odolná na CHRL.</t>
  </si>
  <si>
    <t>výpočet: plocha * tl.  
odláždění vyústění podélné drenáže km 0,464: 1*0,2=0,200 [A] 
podélné zatrubnění v km 0,513: 2*0,2=0,400 [B] 
šikmé čelo km 0,545: 2*0,2=0,400 [C] 
odláždění vyústění podélné drenáže km 0,545: 1*0,2=0,200 [D] 
odláždění vyústění podélné drenáže km 0,595: 1*0,2=0,200 [E] 
odláždění vyústění podélné drenáže km 0,630: 1*0,2=0,200 [F] 
odláždění vyústění podélné drenáže km 0,675: 1*0,2=0,200 [G] 
podélné zatrubnění v km 0,666: (1+1)*0,2=0,400 [H] 
podélné zatrubnění v km 0,696: (1+1)*0,2=0,400 [I] 
Podélné zatrubnění v km 1,049: 2*0,2=0,400 [J] 
Podélné zatrubnění v km 1,067: (2+2)*0,2=0,800 [K] 
zpevnění svahu lom kamenem km 1,060: 4*0,2=0,800 [L] 
propustek km 0,708: 10*0,2=2,000 [M] 
propustek km 1,004: 1,5*0,2=0,300 [N] 
Celkem: A+B+C+D+E+F+G+H+I+J+K+L+M+N=6,900 [O]</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</si>
  <si>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</si>
  <si>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54</t>
  </si>
  <si>
    <t>56334</t>
  </si>
  <si>
    <t>VOZOVKOVÉ VRSTVY ZE ŠTĚRKODRTI TL. DO 200MM</t>
  </si>
  <si>
    <t>Vrstva ze štěrkodrti tl. 200 mm.</t>
  </si>
  <si>
    <t>výpočet: plocha vozovky (změřená digitálně) * 1,1 (koeficient 1,1 vyjařuje překrytí při ukončení vrstev viz detail ukončení vrstev ve vzorových příčných řezech) 
konstrukce č. 1: (4158+34+8+1779+9+957+6+10+35+17+1180)*1,1=9 012,300 [A] 
konstrukce č. 2: 150*1,1=165,000 [B] 
sanace kraje vozovky km 1,090 - 1,140: 50*1,1=55,000 [C] 
Propustek km 0,708: 2,5*6,4*1,1=17,600 [D] 
Propustek km 1,004: 3,5*5,0*1,1=19,250 [E] 
Celkem: A+B+C+D+E=9 269,150 [F]</t>
  </si>
  <si>
    <t>- dodání kameniva předepsané kvality a zrnitosti  
- rozprostření a zhutnění vrstvy v předepsané tloušťce  
- zřízení vrstvy bez rozlišení šířky, pokládání vrstvy po etapách  
- nezahrnuje postřiky, nátěry</t>
  </si>
  <si>
    <t>55</t>
  </si>
  <si>
    <t>Sanace podkladní vrstvy při nedodržení Edef.2.min=60MPa. Vrstva ze štěrkodrti tl. 200 mm. Předpoklad 60% z plochy. Položka bude čerpána dle skutečnosti se souhlasem TDI.</t>
  </si>
  <si>
    <t>výpočet: plocha vozovky (změřená digitálně)* 1,1 (koeficient 1,1 vyjařuje překrytí při ukončení vrstev viz detail ukončení vrstev ve vzorových příčných řezech)*0,6 (60%) 
konstrukce č. 1: (4158+34+8+1779+9+957+6+10+35+17+1180)*1,1*0,6=5 407,380 [A]</t>
  </si>
  <si>
    <t>56</t>
  </si>
  <si>
    <t>56335</t>
  </si>
  <si>
    <t>VOZOVKOVÉ VRSTVY ZE ŠTĚRKODRTI TL. DO 250MM</t>
  </si>
  <si>
    <t>Vrstva ze štěrkodrti tl. 250 mm.</t>
  </si>
  <si>
    <t>výpočet: plocha odměřená ze situace 
konstrukce č. 3 - pol. 582611: 208=208,000 [A] 
konstrukce č. 3 - pol. 582612: 28=28,000 [B] 
konstrukce č. 3 - pol. 582614: 8,4=8,400 [C] 
konstrukce č. 3 - pol. 58261A: 11,2=11,200 [D] 
konstrukce č. 3 - pol. 58261B: 9,6=9,600 [E] 
Celkem: A+B+C+D+E=265,200 [F]</t>
  </si>
  <si>
    <t>57</t>
  </si>
  <si>
    <t>56364</t>
  </si>
  <si>
    <t>VOZOVKOVÉ VRSTVY Z RECYKLOVANÉHO MATERIÁLU TL DO 200MM</t>
  </si>
  <si>
    <t>Nezpevněná konstrukce sjezdu a záhozy za obrubou z vyfrézovaného materiálu fr. 0/32 tl. 200 mm.</t>
  </si>
  <si>
    <t>výpočet: plocha  
7,5+13+8+12+60+11+9+10+7+6+1+3+3+1+4+3+10+5+28+11=212,500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</si>
  <si>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</si>
  <si>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t>
  </si>
  <si>
    <t>56962</t>
  </si>
  <si>
    <t>ZPEVNĚNÍ KRAJNIC Z RECYKLOVANÉHO MATERIÁLU TL DO 100MM</t>
  </si>
  <si>
    <t>Zpevnění krajnic v vyfrézovaného mat. frakce 0/32,  tl. 100 mm.</t>
  </si>
  <si>
    <t>59</t>
  </si>
  <si>
    <t>572123</t>
  </si>
  <si>
    <t>INFILTRAČNÍ POSTŘIK Z EMULZE DO 1,0KG/M2</t>
  </si>
  <si>
    <t>Infiltrační postřik asf. emulzí PI-C 0,6 kg/m2.</t>
  </si>
  <si>
    <t>výpočet: plocha vozovky (změřená digitálně) 
konstrukce č. 1: 4158+34+8+1779+9+957+6+10+35+17+1180=8 193,000 [A] 
konstrukce č. 2: 150=150,000 [B] 
Celkem: A+B=8 343,000 [C]</t>
  </si>
  <si>
    <t>- dodání všech předepsaných materiálů pro postřiky v předepsaném množství  
- provedení dle předepsaného technologického předpisu  
- zřízení vrstvy bez rozlišení šířky, pokládání vrstvy po etapách  
- úpravu napojení, ukončení</t>
  </si>
  <si>
    <t>60</t>
  </si>
  <si>
    <t>572133</t>
  </si>
  <si>
    <t>INFILTRAČNÍ POSTŘIK Z EMULZE DO 1,5KG/M2</t>
  </si>
  <si>
    <t>Infiltrační postřik asf. emulzí PI-C 1,5 kg/m2.</t>
  </si>
  <si>
    <t>61</t>
  </si>
  <si>
    <t>572213</t>
  </si>
  <si>
    <t>SPOJOVACÍ POSTŘIK Z EMULZE DO 0,5KG/M2</t>
  </si>
  <si>
    <t>Spojovací postřik asf. emulzí PS-C.</t>
  </si>
  <si>
    <t>výpočet: plocha vozovky (změřená digitálně) * 1,03 (koeficient 1,03 vyjařuje překrytí při ukončení vrstev viz detail ukončení vrstev ve vzorových příčných řezech) 
konstrukce č. 1: (4158+34+8+1779+9+957+6+10+35+17+1180)*1,03=8 438,790 [A] 
konstrukce č. 2: 150*1,03=154,500 [B] 
výpočet: plocha vozovky (změřená digitálně) 
asfaltové sjezdy: 26+94+6,5+13+43+12+94+53+30+4+5,5+22+25+16+23+16+3+35+4+12+20+20+10+5+7+8+0,5+2+4,5+3+5+65+27+53+10+33+25+82+164+34+14=1 129,000 [C] 
asfaltové rozjezdy: 5,5=5,500 [D] 
Celkem: A+B+C+D=9 727,790 [E]</t>
  </si>
  <si>
    <t>62</t>
  </si>
  <si>
    <t>574A34</t>
  </si>
  <si>
    <t>ASFALTOVÝ BETON PRO OBRUSNÉ VRSTVY ACO 11+, 11S TL. 40MM</t>
  </si>
  <si>
    <t>ACO 11+ tl. 40 mm (50/70)</t>
  </si>
  <si>
    <t>výpočet: plocha vozovky (změřená digitálně) 
konstrukce č. 1, frézování tl. 120 mm: 4158+34+8+1779+9+957+6+10+35+17+1180=8 193,000 [A] 
konstrukce č. 2, frézování tl. 120 mm: 150=150,000 [B] 
Celkem: A+B=8 343,000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</si>
  <si>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</si>
  <si>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63</t>
  </si>
  <si>
    <t>574A44</t>
  </si>
  <si>
    <t>ASFALTOVÝ BETON PRO OBRUSNÉ VRSTVY ACO 11+, 11S TL. 50MM</t>
  </si>
  <si>
    <t>ACO 11+ tl. 50 mm (50/70)</t>
  </si>
  <si>
    <t>výpočet: plocha vozovky (změřená digitálně) 
asfaltové sjezdy: 26+94+6,5+13+43+12+94+53+30+4+5,5+22+25+16+23+16+3+35+4+12+20+20+10+5+7+8+0,5+2+4,5+3+5+65+27+53+10+33+25+82+164+34+14=1 129,000 [A] 
asfaltové rozjezdy: 5,5=5,500 [B] 
Celkem: A+B=1 134,500 [C]</t>
  </si>
  <si>
    <t>64</t>
  </si>
  <si>
    <t>574E66</t>
  </si>
  <si>
    <t>ASFALTOVÝ BETON PRO PODKLADNÍ VRSTVY ACP 16+, 16S TL. 70MM</t>
  </si>
  <si>
    <t>ACP 16+ (50/70) tl. 70 mm.</t>
  </si>
  <si>
    <t>výpočet: plocha vozovky (změřená digitálně) * 1,03 (koeficient 1,03 vyjařuje překrytí při ukončení vrstev viz detail ukončení vrstev ve vzorových příčných řezech) 
konstrukce č. 1: (4158+34+8+1779+9+957+6+10+35+17+1180)*1,03=8 438,790 [A] 
konstrukce č. 2: 150*1,03=154,500 [B] 
Celkem: A+B=8 593,290 [C]</t>
  </si>
  <si>
    <t>65</t>
  </si>
  <si>
    <t>57631</t>
  </si>
  <si>
    <t>POSYP LOMOVÝMI VÝSIVKAMI 5KG/M2</t>
  </si>
  <si>
    <t>Posyp infiltračního postřiku drceným kamenivem fr.4-8, 2,0 kg/m2, případně postřik z vápenné suspenze</t>
  </si>
  <si>
    <t>- dodání kameniva předepsané kvality a zrnitosti  
- posyp předepsaným množstvím</t>
  </si>
  <si>
    <t>66</t>
  </si>
  <si>
    <t>58222</t>
  </si>
  <si>
    <t>DLÁŽDĚNÉ KRYTY Z DROBNÝCH KOSTEK DO LOŽE Z MC</t>
  </si>
  <si>
    <t>Dlážděný povrch z žul. kostek 100x100x100 mm do lože z bet. C20/25 nXF3 tl. 100mm vyspárováno MC25</t>
  </si>
  <si>
    <t>výpočet: plocha dlažby 
v km 0,026: 4=4,000 [A] 
zpevnění svahu km 1,080: 12=12,000 [B] 
v km 1,060: 2=2,000 [C] 
v km 1,120: 2=2,000 [D] 
zpevněná krajnice km 1,990: 8=8,000 [E] 
Celkem: A+B+C+D+E=28,000 [F]</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</si>
  <si>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</si>
  <si>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</si>
  <si>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582611</t>
  </si>
  <si>
    <t>KRYTY Z BETON DLAŽDIC SE ZÁMKEM ŠEDÝCH TL 60MM DO LOŽE Z KAM</t>
  </si>
  <si>
    <t>Zámková dlažba tl. 60 mm.</t>
  </si>
  <si>
    <t>zpevněné plochy: 1+3+48+8+40=100,000 [A] 
rozšíření nástupiště vlevo v km 1,160 na š. 2,0m:12=12,000 [B] 
rozšíření chodníku vpravo v km 1,160 na š. 1,5m: 85=85,000 [C] 
rozšíření nástupiště vpravo v km 2,040 na š. 2,0m:12=12,000 [D] 
Celkem: A+B+C+D=209,000 [E]</t>
  </si>
  <si>
    <t>68</t>
  </si>
  <si>
    <t>582612</t>
  </si>
  <si>
    <t>KRYTY Z BETON DLAŽDIC SE ZÁMKEM ŠEDÝCH TL 80MM DO LOŽE Z KAM</t>
  </si>
  <si>
    <t>Zámková dlažba tl. 80 mm.</t>
  </si>
  <si>
    <t>km 0,390: 12=12,000 [A] 
km 0,513: 16=16,000 [B] 
Celkem: A+B=28,000 [C]</t>
  </si>
  <si>
    <t>69</t>
  </si>
  <si>
    <t>582614</t>
  </si>
  <si>
    <t>KRYTY Z BETON DLAŽDIC SE ZÁMKEM BAREV TL 60MM DO LOŽE Z KAM</t>
  </si>
  <si>
    <t>Zámková dlažba barevná tl. 60 mm.</t>
  </si>
  <si>
    <t>výpočet: délka * šířka 
12*0,35+12*0,35=8,400 [A]</t>
  </si>
  <si>
    <t>70</t>
  </si>
  <si>
    <t>58261A</t>
  </si>
  <si>
    <t>KRYTY Z BETON DLAŽDIC SE ZÁMKEM BAREV RELIÉF TL 60MM DO LOŽE Z KAM</t>
  </si>
  <si>
    <t>Zámková dlažba barevná s hmatovými úpravany tl. 60 mm.</t>
  </si>
  <si>
    <t>výpočet: délka * šířka 
nové varovné pásy š. 0,40m: (1+3+4,5+2+4,5+4,5+2+4,5+2)*0,4=11,200 [A] 
u předláždění stávajícího chodníku - varovné pásy  š. 0,40m: (4+5+4+12+4,5+3+2)*0,4=13,800 [B] 
Celkem: A+B=25,000 [C]</t>
  </si>
  <si>
    <t>71</t>
  </si>
  <si>
    <t>58261B</t>
  </si>
  <si>
    <t>KRYTY Z BETON DLAŽDIC SE ZÁMKEM BAREV RELIÉF TL 80MM DO LOŽE Z KAM</t>
  </si>
  <si>
    <t>Zámková dlažba barevná s hmatovými úpravany tl. 80 mm.</t>
  </si>
  <si>
    <t>výpočet: délka * šířka 
nové varovné pásy š. 0,40m 
km 0,390: 12*0,4=4,800 [A] 
km 0,513: 12*0,4=4,800 [B] 
Celkem: A+B=9,600 [C]</t>
  </si>
  <si>
    <t>72</t>
  </si>
  <si>
    <t>587206</t>
  </si>
  <si>
    <t>PŘEDLÁŽDĚNÍ KRYTU Z BETONOVÝCH DLAŽDIC SE ZÁMKEM</t>
  </si>
  <si>
    <t>Předláždění stávající zámkové dlažby.</t>
  </si>
  <si>
    <t>výpočet: plocha 
předláždění chodníků: 160+2+62+12+85+76+5+9+12+2=425,000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</si>
  <si>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</si>
  <si>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</si>
  <si>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73</t>
  </si>
  <si>
    <t>626112</t>
  </si>
  <si>
    <t>REPROFILACE PODHLEDŮ, SVISLÝCH PLOCH SANAČNÍ MALTOU JEDNOVRST TL 20MM</t>
  </si>
  <si>
    <t>Položka bude čerpána dle skutečnosti.</t>
  </si>
  <si>
    <t>výpočet: plocha 
propustek km 0,280 - sanace jímky: 5=5,000 [A] 
propustek km 0,339 - sanace jímky: 5=5,000 [B] 
horská vpust km 0,495: 5=5,000 [C] 
horská vpust km 1,210: 5=5,000 [D] 
bet. jímka km 2,115: 5=5,000 [E] 
bet. jímka km 2,121: 5=5,000 [F] 
Propustek km 0,708: 10=10,000 [G] 
Celkem: A+B+C+D+E+F+G=40,000 [H]</t>
  </si>
  <si>
    <t>položka zahrnuje:  
dodávku veškerého materiálu potřebného pro předepsanou úpravu v předepsané kvalitě  
nutné vyspravení podkladu, případně zatření spar zdiva  
položení vrstvy v předepsané tloušťce  
potřebná lešení a podpěrné konstrukce</t>
  </si>
  <si>
    <t>74</t>
  </si>
  <si>
    <t>62631</t>
  </si>
  <si>
    <t>SPOJOVACÍ MŮSTEK MEZI STARÝM A NOVÝM BETONEM</t>
  </si>
  <si>
    <t>75</t>
  </si>
  <si>
    <t>62641</t>
  </si>
  <si>
    <t>SJEDNOCUJÍCÍ STĚRKA JEMNOU MALTOU TL CCA 2MM</t>
  </si>
  <si>
    <t>Sanace líce zdi. Položka bude čerpána dle skutečnosti.</t>
  </si>
  <si>
    <t>výpočet: plocha 
propustek km 0,280 - sanace jímky: 5=5,000 [A] 
zeď v km 0,270 - 0,289: 19=19,000 [B] 
propustek km 0,339 - sanace jímky: 5=5,000 [C] 
horská vpust km 0,495: 5=5,000 [D] 
horská vpust km 1,210: 5=5,000 [E] 
bet. jímka km 2,115: 5=5,000 [G] 
bet. jímka km 2,121: 5=5,000 [F] 
Propustek km 0,708: 10=10,000 [H] 
Celkem: A+B+C+D+E+G+F+H=59,000 [I]</t>
  </si>
  <si>
    <t>76</t>
  </si>
  <si>
    <t>62662</t>
  </si>
  <si>
    <t>INJEKTÁŽ TRHLIN TĚSNÍCÍ</t>
  </si>
  <si>
    <t>výpočet: délka 
propustek km 0,280 - sanace jímky: 5=5,000 [A] 
zeď v km 0,270 - 0,289: 19=19,000 [B] 
propustek km 0,339 - sanace jímky: 5=5,000 [C] 
horská vpust km 0,495: 5=5,000 [D] 
horská vpust km 1,210: 5=5,000 [E] 
bet. jímka km 2,115: 5=5,000 [G] 
bet. jímka km 2,121: 5=5,000 [F] 
Propustek km 0,708: 10=10,000 [H] 
Celkem: A+B+C+D+E+G+F+H=59,000 [I]</t>
  </si>
  <si>
    <t>položka zahrnuje:  
dodávku veškerého materiálu potřebného pro předepsanou úpravu v předepsané kvalitě  
vyčištění trhliny  
provedení vlastní injektáže  
potřebná lešení a podpěrné konstrukce</t>
  </si>
  <si>
    <t>Přidružená stavební výroba</t>
  </si>
  <si>
    <t>77</t>
  </si>
  <si>
    <t>767911</t>
  </si>
  <si>
    <t>OPLOCENÍ Z DRÁTĚNÉHO PLETIVA POZINKOVANÉHO STANDARDNÍHO</t>
  </si>
  <si>
    <t>Nové oplocení parku v km 0,190.</t>
  </si>
  <si>
    <t>výpočet: délka * výška 
30*1,5=45,000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</si>
  <si>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</si>
  <si>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78</t>
  </si>
  <si>
    <t>78312</t>
  </si>
  <si>
    <t>PROTIKOROZ OCHRANA OCEL KONSTR NÁTĚREM VÍCEVRST</t>
  </si>
  <si>
    <t>zábradlí z trubek (102/4) bude obroušeno a 4x nátěr zábradlí (1x základní a 3x vrchní barvou, min. tloušťka vrstvy 70 mikro m, celková tloušťka nátěrů 210 mikro m).  
o očištění povrchu a úprava povrchu Be (dle ČSN ISO 8501-1)  
o vrchní nátěr polyuretanový (barevný odstín RAL 5010 - odstín modré) (odstín bude konzultován se zástupci objednatele před realizací)</t>
  </si>
  <si>
    <t>plocha zábradlí: 3,14*0,1*(4+1+1+1)+3,14*0,05*4+3,14*0,02*0,9*28+1=5,409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</si>
  <si>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</si>
  <si>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79</t>
  </si>
  <si>
    <t>78381</t>
  </si>
  <si>
    <t>NÁTĚRY BETON KONSTR TYP S1 (OS-A)</t>
  </si>
  <si>
    <t>nátěr ŽB římsy a zdi</t>
  </si>
  <si>
    <t>výpočet: výška * šířka 
propustek km 0,708: 2,5*6,4=16,000 [A]  
propustek km 1,004: 2*3=6,000 [B] 
Celkem: A+B=22,000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</si>
  <si>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</si>
  <si>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</si>
  <si>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80</t>
  </si>
  <si>
    <t>82471</t>
  </si>
  <si>
    <t>POTRUBÍ Z TRUB ŽELEZOBETONOVÝCH DN DO 1000MM</t>
  </si>
  <si>
    <t>ŽB hrdlová trouba DN 1000</t>
  </si>
  <si>
    <t>výpočet: délka 
Propustek km 0,708: 2,5=2,500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</si>
  <si>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</si>
  <si>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81</t>
  </si>
  <si>
    <t>87433</t>
  </si>
  <si>
    <t>POTRUBÍ Z TRUB PLASTOVÝCH ODPADNÍCH DN DO 150MM</t>
  </si>
  <si>
    <t>Pro napojení nových UV na přípojky PP DN 150 SN 12.</t>
  </si>
  <si>
    <t>v km 0,078: 2=2,000 [A] 
v km 0,212: 9+8=17,000 [B] 
v km 0,340: 2=2,000 [C] 
v km 0,480: 2=2,000 [D] 
v km 0,425: 6=6,000 [E] 
v km 0,460: 4=4,000 [F] 
v km 2,050: 2+2=4,000 [H] 
v km 2,085: 2=2,000 [I] 
v km 2,100: 2=2,000 [J] 
v km 2,140: 21=21,000 [K] 
v km 2,222: 2=2,000 [L] 
v km 2,233: 2=2,000 [M] 
Celkem: A+B+C+D+E+F+H+I+J+K+L+M=66,000 [N]</t>
  </si>
  <si>
    <t>82</t>
  </si>
  <si>
    <t>87434</t>
  </si>
  <si>
    <t>POTRUBÍ Z TRUB PLASTOVÝCH ODPADNÍCH DN DO 200MM</t>
  </si>
  <si>
    <t>Pro napojení nových UV na přípojky PP DN 200 SN 12.</t>
  </si>
  <si>
    <t>pro přípojku v km 0,105: 30=30,000 [A] 
v km 0,477: 3=3,000 [B] 
Celkem: A+B=33,000 [C]</t>
  </si>
  <si>
    <t>83</t>
  </si>
  <si>
    <t>87445</t>
  </si>
  <si>
    <t>POTRUBÍ Z TRUB PLASTOVÝCH ODPADNÍCH DN DO 300MM</t>
  </si>
  <si>
    <t>PP korugovaná nebo žebrová trouba SN 16</t>
  </si>
  <si>
    <t>výpočet: délka 
podélné zatrubnění sjezdu km 0,513: 12,5=12,500 [A] 
šikmé čelo km 0,545: 1,5=1,500 [B] 
podélné zatrubnění v km 0,666: 9,0=9,000 [C] 
podélné zatrubnění v km 0,696: 6,0=6,000 [D] 
Celkem: A+B+C+D=29,000 [E]</t>
  </si>
  <si>
    <t>84</t>
  </si>
  <si>
    <t>87446</t>
  </si>
  <si>
    <t>POTRUBÍ Z TRUB PLASTOVÝCH ODPADNÍCH DN DO 400MM</t>
  </si>
  <si>
    <t>Plastová trouba DN 400 SN 12</t>
  </si>
  <si>
    <t>výpočet: délka 
zatrubněný příkop km 1,004 - 1,047: 44=44,000 [A] 
Podélné zatrubnění km 1,049: 8=8,000 [B] 
Podélné zatrubnění km 1,067: 10=10,000 [C] 
Propustek km 1,004: 6,15=6,150 [N] 
Celkem: A+B+C+N=68,150 [O]</t>
  </si>
  <si>
    <t>85</t>
  </si>
  <si>
    <t>87633</t>
  </si>
  <si>
    <t>CHRÁNIČKY Z TRUB PLASTOVÝCH DN DO 150MM</t>
  </si>
  <si>
    <t>Chránička příčně pod komunikací v km 0,692</t>
  </si>
  <si>
    <t>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</si>
  <si>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</si>
  <si>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86</t>
  </si>
  <si>
    <t>894446</t>
  </si>
  <si>
    <t>ŠACHTY KANAL ZE ŽELEZOBET VČET VÝZT NA POTRUBÍ DN DO 400MM</t>
  </si>
  <si>
    <t>Bet. jímka z bet. C25/30 -XF2. XC2 vyztužený KARI sítí 100x100x8, včetně poklopu a stupadel</t>
  </si>
  <si>
    <t>Propustek km 1,004: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</si>
  <si>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</si>
  <si>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87</t>
  </si>
  <si>
    <t>89712</t>
  </si>
  <si>
    <t>VPUSŤ KANALIZAČNÍ ULIČNÍ KOMPLETNÍ Z BETONOVÝCH DÍLCŮ</t>
  </si>
  <si>
    <t>Nové uliční vpusti s plastovou mříří s rámem 500x500 únosnost D400 včetně kalového koše.</t>
  </si>
  <si>
    <t>v km 0,078: 1=1,000 [A] 
v km 0,105: 1=1,000 [B] 
v km 0,212: 2=2,000 [C] 
v km 0,340: 1=1,000 [D] 
v km 0,477: 1=1,000 [E] 
v km 0,480: 1=1,000 [F] 
v km 0,425: 3=3,000 [G] 
v km 0,460: 2=2,000 [H] 
v km 1,060: 1=1,000 [I] 
v km 1,120: 1=1,000 [J] 
v km 1,180: 1=1,000 [K] 
v km 2,050: 2=2,000 [L] 
v km 2,085: 1=1,000 [M] 
v km 2,100: 1=1,000 [N] 
v km 2,140: 1=1,000 [O] 
v km 2,222: 1=1,000 [P] 
v km 2,233: 1=1,000 [Q] 
Celkem: A+B+C+D+E+F+G+H+I+J+K+L+M+N+O+P+Q=22,000 [R]</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</si>
  <si>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</si>
  <si>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88</t>
  </si>
  <si>
    <t>89722</t>
  </si>
  <si>
    <t>VPUSŤ KANALIZAČNÍ HORSKÁ KOMPLETNÍ Z BETON DÍLCŮ</t>
  </si>
  <si>
    <t>Horská vpust kopletní.</t>
  </si>
  <si>
    <t>v km 0,735: 1=1,000 [A]</t>
  </si>
  <si>
    <t>89</t>
  </si>
  <si>
    <t>Horská vpust kopletní. Položka bude čerpána dle skutečnosti se souhlasem TDI.</t>
  </si>
  <si>
    <t>v km 0,025: 1=1,000 [A]</t>
  </si>
  <si>
    <t>90</t>
  </si>
  <si>
    <t>89911E</t>
  </si>
  <si>
    <t>LITINOVÝ POKLOP B125</t>
  </si>
  <si>
    <t>propustek 0,339: 1=1,000 [A]</t>
  </si>
  <si>
    <t>Položka zahrnuje dodávku a osazení předepsané mříže včetně rámu</t>
  </si>
  <si>
    <t>91</t>
  </si>
  <si>
    <t>899121</t>
  </si>
  <si>
    <t>MŘÍŽE OCELOVÉ SAMOSTATNÉ</t>
  </si>
  <si>
    <t>horská vpust km 0,495: 1=1,000 [A] 
horská vpust km 1,210: 1=1,000 [B] 
km 1,990: 1=1,000 [C] 
km 2,085: 1=1,000 [D] 
Celkem: A+B+C+D=4,000 [E]</t>
  </si>
  <si>
    <t>92</t>
  </si>
  <si>
    <t>89921</t>
  </si>
  <si>
    <t>VÝŠKOVÁ ÚPRAVA POKLOPŮ</t>
  </si>
  <si>
    <t>5=5,000 [A]</t>
  </si>
  <si>
    <t>- položka výškové úpravy zahrnuje všechny nutné práce a materiály pro zvýšení nebo snížení zařízení (včetně nutné úpravy stávajícího povrchu vozovky nebo chodníku).</t>
  </si>
  <si>
    <t>93</t>
  </si>
  <si>
    <t>89922</t>
  </si>
  <si>
    <t>VÝŠKOVÁ ÚPRAVA MŘÍŽÍ</t>
  </si>
  <si>
    <t>Výšková úprava mříží UV.</t>
  </si>
  <si>
    <t>km 0,280: 1=1,000 [A] 
Propustek km 0,708: 3=3,000 [B] 
Celkem: A+B=4,000 [C]</t>
  </si>
  <si>
    <t>94</t>
  </si>
  <si>
    <t>89923</t>
  </si>
  <si>
    <t>VÝŠKOVÁ ÚPRAVA KRYCÍCH HRNCŮ</t>
  </si>
  <si>
    <t>95</t>
  </si>
  <si>
    <t>899524</t>
  </si>
  <si>
    <t>OBETONOVÁNÍ POTRUBÍ Z PROSTÉHO BETONU DO C25/30</t>
  </si>
  <si>
    <t>C 25/30-XF2, XC2, obetonování trub.</t>
  </si>
  <si>
    <t>výpočet: plocha řezu * délka 
podélné zatrubnění v km 0,513: 0,2*12,5=2,500 [A] 
podélné zatrubnění v km 0,666: 0,2*9,0=1,800 [B] 
podélné zatrubnění v km 0,696: 0,2*6,0=1,200 [C] 
Podélné zatrubnění km 1,049: 0,26*8=2,080 [D] 
Podélné zatrubnění km 1,067: 0,26*10=2,600 [E] 
Propustek km 0,708: 0,65*2,5=1,625 [F] 
Propustek km 1,004: 0,26*5,5=1,430 [N] 
Celkem: A+B+C+D+E+F+N=13,235 [O]</t>
  </si>
  <si>
    <t>Ostatní konstrukce a práce</t>
  </si>
  <si>
    <t>96</t>
  </si>
  <si>
    <t>9112B1</t>
  </si>
  <si>
    <t>ZÁBRADLÍ MOSTNÍ SE SVISLOU VÝPLNÍ - DODÁVKA A MONTÁŽ</t>
  </si>
  <si>
    <t>celkem dodávka a montáž dle daného TP a návrhu v PD a PKO dle TKP 19.B. včetně kotvení a podlití</t>
  </si>
  <si>
    <t>propustek km 0,708: 6=6,000 [A] 
propustek km 1,004: 2=2,000 [B] 
Celkem: A+B=8,000 [C]</t>
  </si>
  <si>
    <t>položka zahrnuje:  
dodání zábradlí včetně předepsané povrchové úpravy  
kotvení sloupků, t.j. kotevní desky, šrouby z nerez oceli, vrty a zálivku, pokud zadávací dokumentace nestanoví jinak  
případné nivelační hmoty pod kotevní desky</t>
  </si>
  <si>
    <t>97</t>
  </si>
  <si>
    <t>91228</t>
  </si>
  <si>
    <t>SMĚROVÉ SLOUPKY Z PLAST HMOT VČETNĚ ODRAZNÉHO PÁSKU</t>
  </si>
  <si>
    <t>60=60,000 [A]</t>
  </si>
  <si>
    <t>položka zahrnuje:  
- dodání a osazení sloupku včetně nutných zemních prací  
- vnitrostaveništní a mimostaveništní doprava  
- odrazky plastové nebo z retroreflexní fólie</t>
  </si>
  <si>
    <t>98</t>
  </si>
  <si>
    <t>912283</t>
  </si>
  <si>
    <t>SMĚROVÉ SLOUPKY Z PLAST HMOT - DEMONTÁŽ A ODVOZ</t>
  </si>
  <si>
    <t>4=4,000 [A]</t>
  </si>
  <si>
    <t>položka zahrnuje demontáž stávajícího sloupku, jeho odvoz do skladu nebo na skládku</t>
  </si>
  <si>
    <t>99</t>
  </si>
  <si>
    <t>91238</t>
  </si>
  <si>
    <t>SMĚROVÉ SLOUPKY Z PLAST HMOT - NÁSTAVCE NA SVODIDLA VČETNĚ ODRAZNÉHO PÁSKU</t>
  </si>
  <si>
    <t>100</t>
  </si>
  <si>
    <t>914113</t>
  </si>
  <si>
    <t>DOPRAVNÍ ZNAČKY ZÁKLADNÍ VELIKOSTI OCELOVÉ NEREFLEXNÍ - DEMONTÁŽ</t>
  </si>
  <si>
    <t>Stávající svislé dopravní značení demontovat.  
A2a – 2ks; A7a – 1ks; A12 – 1ks; B13 – 1ks; B20a – 1ks; B28 – 2ks; E2b – 2ks; E2d – 4ks; E4 – 2ks; E8d -1ks; E13 – 2ks; IJ4b – 1ks; IP10a – 1ks; IS5 – 1ks; IZ4a – 6ks; IZ4b – 6ks; IZ5a – 2ks; IZ5b – 2ks; P2 – 7ks; P4 – 8ks; DZ – 2ks</t>
  </si>
  <si>
    <t>55=55,000 [A]</t>
  </si>
  <si>
    <t>Položka zahrnuje odstranění, demontáž a odklizení materiálu s odvozem na předepsané místo</t>
  </si>
  <si>
    <t>101</t>
  </si>
  <si>
    <t>914131</t>
  </si>
  <si>
    <t>DOPRAVNÍ ZNAČKY ZÁKLADNÍ VELIKOSTI OCELOVÉ FÓLIE TŘ 2 - DODÁVKA A MONTÁŽ</t>
  </si>
  <si>
    <t>Nové svislé dopravní značení.  
A2a – 2ks; A7a – 1ks; A12 – 1ks; B13 – 1ks; B20a – 1ks; B28 – 2ks; E2b – 2ks; E2d – 4ks; E4 – 2ks; E8d -1ks; E13 – 2ks; IJ4b – 6ks; IJ1c - 5ks; IP10a – 1ks; IS5 – 1ks; IZ4a – 6ks; IZ4b – 6ks; IZ5a – 2ks; IZ5b – 2ks; P2 – 7ks; P4 – 9ks; DZ – 2ks</t>
  </si>
  <si>
    <t>výměna stávajících: 55=55,000 [A] 
nové: 11=11,000 [B] 
Celkem: A+B=66,000 [C]</t>
  </si>
  <si>
    <t>položka zahrnuje:  
- dodávku a montáž značek v požadovaném provedení</t>
  </si>
  <si>
    <t>102</t>
  </si>
  <si>
    <t>914921</t>
  </si>
  <si>
    <t>SLOUPKY A STOJKY DOPRAVNÍCH ZNAČEK Z OCEL TRUBEK DO PATKY - DODÁVKA A MONTÁŽ</t>
  </si>
  <si>
    <t>výměna stávajících: 42=42,000 [A] 
nové: 11=11,000 [B] 
Celkem: A+B=53,000 [C]</t>
  </si>
  <si>
    <t>položka zahrnuje:  
- sloupky a upevňovací zařízení včetně jejich osazení (betonová patka, zemní práce)</t>
  </si>
  <si>
    <t>103</t>
  </si>
  <si>
    <t>914923</t>
  </si>
  <si>
    <t>SLOUPKY A STOJKY DZ Z OCEL TRUBEK DO PATKY DEMONTÁŽ</t>
  </si>
  <si>
    <t>Stávající sloupky svislého dopravního značení demontovat.</t>
  </si>
  <si>
    <t>42=42,000 [A]</t>
  </si>
  <si>
    <t>104</t>
  </si>
  <si>
    <t>915111</t>
  </si>
  <si>
    <t>VODOROVNÉ DOPRAVNÍ ZNAČENÍ BARVOU HLADKÉ - DODÁVKA A POKLÁDKA</t>
  </si>
  <si>
    <t>V2b (1,5/1,5/0,125): (27+21+16+12+17+29+16+25+17)*0,5*0,125=11,250 [A] 
V4 (0,125): (196+154+7+264+48+148+52+241+246+13+342+195+16+131+108+181+39+6+22+29+194+196)*0,125=353,500 [B] 
V4 (0,5/0,5/0,125): (33+19)*0,5*0,125=3,250 [C] 
V11a: ((17+19+(4+3+3)*2)*0,125)*6=42,000 [D] 
Celkem: A+B+C+D=410,000 [E]</t>
  </si>
  <si>
    <t>položka zahrnuje:  
- dodání a pokládku nátěrového materiálu (měří se pouze natíraná plocha)  
- předznačení a reflexní úpravu</t>
  </si>
  <si>
    <t>105</t>
  </si>
  <si>
    <t>915211</t>
  </si>
  <si>
    <t>VODOROVNÉ DOPRAVNÍ ZNAČENÍ PLASTEM HLADKÉ - DODÁVKA A POKLÁDKA</t>
  </si>
  <si>
    <t>106</t>
  </si>
  <si>
    <t>915611</t>
  </si>
  <si>
    <t>VODOR DOPRAV ZNAČ - KNOFLÍKY TRVALÉ LEPENÉ - DOD A POKLÁDKA</t>
  </si>
  <si>
    <t>km 2,103: 3=3,000 [A]</t>
  </si>
  <si>
    <t>zahrnuje dodávku a osazení knoflíků předepsaným způsobem</t>
  </si>
  <si>
    <t>107</t>
  </si>
  <si>
    <t>917211</t>
  </si>
  <si>
    <t>ZÁHONOVÉ OBRUBY Z BETONOVÝCH OBRUBNÍKŮ ŠÍŘ 50MM</t>
  </si>
  <si>
    <t>Zahradní bet. obrubník 200/50/1000 do bet. lože C20/25 nXF3 tl. 100 mm.</t>
  </si>
  <si>
    <t>výpočet: délka 
1+1+1+52+7=62,000 [A] 
rozšíření chodníku vpravo v km 1,160 na š. 1,5m: 50=50,000 [B] 
rozšíření chodníku vpravo v km 1,160 na š. 2,0m: 18=18,000 [C] 
Celkem: A+B+C=130,000 [D]</t>
  </si>
  <si>
    <t>Položka zahrnuje:  
dodání a pokládku betonových obrubníků o rozměrech předepsaných zadávací dokumentací  
betonové lože i boční betonovou opěrku.</t>
  </si>
  <si>
    <t>108</t>
  </si>
  <si>
    <t>917224</t>
  </si>
  <si>
    <t>SILNIČNÍ A CHODNÍKOVÉ OBRUBY Z BETONOVÝCH OBRUBNÍKŮ ŠÍŘ 150MM</t>
  </si>
  <si>
    <t>Silniční bet. obrubník 250/150/1000 (ve vjezdech snížený 150/150/1000) do bet. lože C20/25 nXF3 tl. 100 mm.</t>
  </si>
  <si>
    <t>nové obruby: 28+7+1+55+29,5+78+109+62+13+49+35+6+42+34+88+27+25+67+12+3+17+5+7+48+128+41=1 016,500 [A] 
výměna stávajících obrub za nové: 114+(12*2)+30+12+28+23=231,000 [B] 
Celkem: A+B=1 247,500 [C]</t>
  </si>
  <si>
    <t>109</t>
  </si>
  <si>
    <t>919111</t>
  </si>
  <si>
    <t>ŘEZÁNÍ ASFALTOVÉHO KRYTU VOZOVEK TL DO 50MM</t>
  </si>
  <si>
    <t>výpočet: délka 
napojení na stávající asf. povrch ve sjezdech: 5,5+26+31+4+19+46+4,5+9,5+13+4,5+10,5+5+14+4,5+6+4+7+8+5+6,5+5+5+8+11+7+26+4,5+3,5+7,5+7,5+5,5+8,5+10,5+5=348,000 [A]</t>
  </si>
  <si>
    <t>položka zahrnuje řezání vozovkové vrstvy v předepsané tloušťce, včetně spotřeby vody</t>
  </si>
  <si>
    <t>110</t>
  </si>
  <si>
    <t>931314</t>
  </si>
  <si>
    <t>TĚSNĚNÍ DILATAČ SPAR ASF ZÁLIVKOU PRŮŘ DO 400MM2</t>
  </si>
  <si>
    <t>Zalití spáry v asfaltu asf. zálivkou.</t>
  </si>
  <si>
    <t>položka zahrnuje dodávku a osazení předepsaného materiálu, očištění ploch spáry před úpravou, očištění okolí spáry po úpravě  
nezahrnuje těsnící profil</t>
  </si>
  <si>
    <t>111</t>
  </si>
  <si>
    <t>935212</t>
  </si>
  <si>
    <t>PŘÍKOPOVÉ ŽLABY Z BETON TVÁRNIC ŠÍŘ DO 600MM DO BETONU TL 100MM</t>
  </si>
  <si>
    <t>Příkopový bet. žlab š. 0,60 m do bet. lože C20/25 nXF3 tl. 0,10m</t>
  </si>
  <si>
    <t>výpočet: délka 
42+10+2+14,5+89+29+23+11=220,500 [A] 
Kaskáda z bet. zlabů km 0,480: 2=2,000 [B] 
km 1,060: 8=8,000 [C] 
km 1,070 - 1,150: 67=67,000 [D] 
km 1,210 - 1,245: 34=34,000 [E] 
km 1,990: 12=12,000 [F] 
km 2,115: 2,5+5=7,500 [G] 
km 2,121: 2,5=2,500 [H] 
Celkem: A+B+C+D+E+F+G+H=353,500 [I]</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</si>
  <si>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</si>
  <si>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112</t>
  </si>
  <si>
    <t>9352A2</t>
  </si>
  <si>
    <t>PŘÍKOPOVÉ ŽLABY Z BETON TVÁRNIC ŠÍŘ DO 300MM DO BETONU TL 100MM</t>
  </si>
  <si>
    <t>Příkopový bet. žlab š. 0,30 m do bet. lože C20/25 nXF3 tl. 0,10m</t>
  </si>
  <si>
    <t>výpočet: délka 
km 1,180 - 1,214: 34=34,000 [A]</t>
  </si>
  <si>
    <t>113</t>
  </si>
  <si>
    <t>935812</t>
  </si>
  <si>
    <t>ŽLABY A RIGOLY DLÁŽDĚNÉ Z KOSTEK DROBNÝCH DO BETONU TL 100MM</t>
  </si>
  <si>
    <t>Žlab z žul. kostek 80 - 100 mm celkové šířky š. 0,50m do lože z bet. C20/25 nXF3 tl. 0,10m</t>
  </si>
  <si>
    <t>výpočet: šířka * délka 
0,5*(68+20+33)=60,500 [A] 
0,8*11=8,800 [B] 
Celkem: A+B=69,300 [C]</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</si>
  <si>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t>
  </si>
  <si>
    <t>114</t>
  </si>
  <si>
    <t>938542</t>
  </si>
  <si>
    <t>OČIŠTĚNÍ BETON KONSTR OTRYSKÁNÍM TLAK VODOU DO 500 BARŮ</t>
  </si>
  <si>
    <t>výpočet: šířka * délka 
očištění bet. žlabů km 0,473: 0,6*14=8,400 [A] 
horská vpust km 0,495: 5=5,000 [B] 
horská vpust km 1,210: 5=5,000 [C] 
Celkem: A+B+C=18,400 [D]</t>
  </si>
  <si>
    <t>položka zahrnuje očištění předepsaným způsobem včetně odklizení vzniklého odpadu</t>
  </si>
  <si>
    <t>115</t>
  </si>
  <si>
    <t>96611</t>
  </si>
  <si>
    <t>BOURÁNÍ KONSTRUKCÍ Z BETONOVÝCH DÍLCŮ</t>
  </si>
  <si>
    <t>Vybourání bet. čel propustků. Položka včetně odvozu a uložení na trvalou skládku.</t>
  </si>
  <si>
    <t>Výpočet: délka * šířka * hloubka * počet 
Podélné zatrubnění km 0,666: 1*0,3*0,8*2=0,480 [A] 
Podélné zatrubnění km 0,696: 1*0,3*0,8*2=0,480 [B] 
Horská vpust v km 0,735: 1,2*1,2*1,5=2,160 [C] 
základ a římsa propustku km 0,708: 2,5*0,25*0,2+2,5*0,5*0,5=0,750 [D] 
čela propustku km 1,004: 1*0,4*0,6*2=0,480 [E] 
Celkem: A+B+C+D+E=4,350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</si>
  <si>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</si>
  <si>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116</t>
  </si>
  <si>
    <t>96613</t>
  </si>
  <si>
    <t>BOURÁNÍ KONSTRUKCÍ Z KAMENE NA MC</t>
  </si>
  <si>
    <t>Rozebrání stávající kamenné zdi, dlažby. Materiál může být použit zpět do stavby. Položka včetně odvozu a uložení na trvalou skládku.</t>
  </si>
  <si>
    <t>výpočet: délka * šířka * výška 
kamenná zídka v km 0,190: 30*0,5*1=15,000 [A] 
žlab km 2,075 - 2,086: 11*0,8*0,2=1,760 [B] 
propustek km 0,708: 2,5*1,5*0,25=0,938 [C] 
Celkem: A+B+C=17,698 [D]</t>
  </si>
  <si>
    <t>117</t>
  </si>
  <si>
    <t>Rozebrání žlabu km 2,075 - 2,086. Položka včetně odvozu a uložení na trvalou skládku.</t>
  </si>
  <si>
    <t>výpočet: délka * šířka * výška 
11*0,8*0,2=1,760 [A]</t>
  </si>
  <si>
    <t>118</t>
  </si>
  <si>
    <t>966345</t>
  </si>
  <si>
    <t>BOURÁNÍ PROPUSTŮ Z TRUB DN DO 300MM</t>
  </si>
  <si>
    <t>Vybourání stávajícího bet. propustku DN 300. Položka včetně odvozu a uložení na trvalou skládku ve zhotovitelem definované vzdálenosti.</t>
  </si>
  <si>
    <t>Výpočet: délka 
Podélné zatrubnění km 0,666: 8=8,000 [A] 
Podélné zatrubnění km 0,696: 5=5,000 [B] 
Celkem: A+B=13,000 [C]</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</si>
  <si>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</si>
  <si>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119</t>
  </si>
  <si>
    <t>966346</t>
  </si>
  <si>
    <t>BOURÁNÍ PROPUSTŮ Z TRUB DN DO 400MM</t>
  </si>
  <si>
    <t>Vybourání stávajícího bet. propustku DN 400. Položka včetně odvozu a uložení na trvalou skládku ve zhotovitelem definované vzdálenosti.</t>
  </si>
  <si>
    <t>výpočet: délka 
Propustek km 1,004: 6=6,000 [A]</t>
  </si>
  <si>
    <t>120</t>
  </si>
  <si>
    <t>966371</t>
  </si>
  <si>
    <t>BOURÁNÍ PROPUSTŮ Z TRUB DN DO 1000MM</t>
  </si>
  <si>
    <t>Vybourání stávajícího bet. propustku DN 1000. Položka včetně odvozu a uložení na trvalou skládku ve zhotovitelem definované vzdálenosti.</t>
  </si>
  <si>
    <t>výpočet: délka 
Propustek km 0,708: 3,5=3,500 [A]</t>
  </si>
  <si>
    <t>121</t>
  </si>
  <si>
    <t>966842</t>
  </si>
  <si>
    <t>ODSTRANĚNÍ OPLOCENÍ Z DRÁT PLETIVA</t>
  </si>
  <si>
    <t>Odstranění plotu na zídce v km 0,190.</t>
  </si>
  <si>
    <t>výpočet: délka 
30=30,000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</si>
  <si>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</si>
  <si>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122</t>
  </si>
  <si>
    <t>96687</t>
  </si>
  <si>
    <t>VYBOURÁNÍ ULIČNÍCH VPUSTÍ KOMPLETNÍCH</t>
  </si>
  <si>
    <t>Položka včetně poplatku, odvozu a uložení na trvalou skládku ve zhotovitelem definované vzdálenosti.</t>
  </si>
  <si>
    <t>v km 0,078: 1=1,000 [A] 
v km 0,477: 1=1,000 [B] 
v km 0,425: 3=3,000 [C] 
v km 0,460: 1=1,000 [D] 
v km 1,060: 1=1,000 [E] 
v km 1,120: 1=1,000 [F] 
v km 1,180: 1=1,000 [G] 
v km 2,050: 2=2,000 [H] 
v km 2,085: 1=1,000 [I] 
v km 2,100: 1=1,000 [J] 
v km 2,222: 1=1,000 [K] 
v km 2,233: 1=1,000 [L] 
Celkem: A+B+C+D+E+F+G+H+I+J+K+L=15,000 [M]</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</si>
  <si>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</si>
  <si>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123</t>
  </si>
  <si>
    <t>Položka včetně poplatku, odvozu a uložení na trvalou skládku ve zhotovitelem definované vzdálenosti. Položka bude čerpána dle skutečnosti se souhlasem TDI.</t>
  </si>
  <si>
    <t>v km 0,026: 1=1,000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</si>
  <si>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</si>
  <si>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124</t>
  </si>
  <si>
    <t>967168</t>
  </si>
  <si>
    <t>VYBOURÁNÍ ČÁSTÍ KONSTRUKCÍ ŽELEZOBET S ODVOZEM DO 20KM</t>
  </si>
  <si>
    <t>Položka včetně uložení na trvalou skládku. Zhotovitel zhodnotí skutečnou odvozovou vzdálenost.</t>
  </si>
  <si>
    <t>výpočet: délka * šířka * hloubka 
sjezd km 0,513: 11*1*0,5=5,500 [A] 
vybourání bet. kraje vozovky km 1,090 - 1,140: 50*0,5*0,5=12,500 [B] 
sjezd km 2,025: 6,5*0,5*0,25=0,813 [C] 
Celkem: A+B+C=18,813 [D]</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</si>
  <si>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</si>
  <si>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02</t>
  </si>
  <si>
    <t>Propustek v km 0,464 50</t>
  </si>
  <si>
    <t>položka č. 123738: 17,688=17,688 [A] 
položka 129957: 10*3,14*0,25*0,25=1,963 [B] 
položka č. 13173: 6,3-4,526=1,774 [C] 
Celkem: (A+B+C)*1,9=40,708 [D]</t>
  </si>
  <si>
    <t>položka č. 11332: 13*2,2=28,600 [A]</t>
  </si>
  <si>
    <t>Poplatky za uložení stavebních betonu - 2400 kg/m3</t>
  </si>
  <si>
    <t>položka č. 11328: 16,8*0,1=1,680 [A] 
položka č. 11348: 5=5,000 [B] 
položka č. 11352: 26*0,25*0,15=0,975 [C] 
položka č. 96616: 8,428=8,428 [D] 
Celkem: (A+B+C+D)*2,4=38,599 [E]</t>
  </si>
  <si>
    <t>výpočet: délka * šířka 
14*1,2=16,800 [A]</t>
  </si>
  <si>
    <t>výpočet: plocha * tl. 
odstranění podkladní nestmelené vrstvy: (32+33)*0,2=13,000 [A]</t>
  </si>
  <si>
    <t>Odstranění bet. zámkové dlažby. Položka včetně uložení na trvalou skládku. Zhotovitel zohlední skutečnou odvozovou vzdálenost.</t>
  </si>
  <si>
    <t>výpočet: plocha * tl. 
25*0,2=5,000 [A]</t>
  </si>
  <si>
    <t>Odstranění stávajících obrub. Položka včetně odvozu a uložení na trvalou skládku.</t>
  </si>
  <si>
    <t>výpočet: délka 
26=26,000 [A]</t>
  </si>
  <si>
    <t>Odkop zeminy. Položka včetně uložení na trvalou skládku. Zhotovitel zohlední skutečnou odvozovou vzdálenost.</t>
  </si>
  <si>
    <t>výpočet: plocha (změřená digitálně v řezu) * déllka 
(1,2+1)*8,04=17,688 [A]</t>
  </si>
  <si>
    <t>zemina pro zásypy</t>
  </si>
  <si>
    <t>pol. č. 17511: 4,526=4,526 [A]</t>
  </si>
  <si>
    <t>výpočet: délka 
10=10,000 [A]</t>
  </si>
  <si>
    <t>výpočet: délka * šířka * hloubka 
výkop pro jímku: 4*1,5*1,05=6,300 [A]</t>
  </si>
  <si>
    <t>výpočet: šířka (výkopu) * délka (výkopu) * hloubka (výkopu) - rozměry objektu 
zásyp jímky: (4*1,5*1,05)-(1,3*1,3*1,05)=4,526 [A]</t>
  </si>
  <si>
    <t>zásyp NK dle ČSN 736244 -  
GW, GP, G-F Id=0,85  
SW, SP, S-F Id=0,90  
směsné zeminy D=100%</t>
  </si>
  <si>
    <t>Podélná drenáž.  Obsyp štěrkodrtí fr. 8/16.</t>
  </si>
  <si>
    <t>výpočet: délka * šířka * výška 
(9+9)*0,5*0,5=4,500 [A]</t>
  </si>
  <si>
    <t>21341</t>
  </si>
  <si>
    <t>DRENÁŽNÍ VRSTVY Z PLASTBETONU (PLASTMALTY)</t>
  </si>
  <si>
    <t>drenážní žebro podél římsy 0,30*0,05*(2,1+2,1)=0,063 [A]</t>
  </si>
  <si>
    <t>Položka zahrnuje:  
- dodávku předepsaného materiálu pro drenážní vrstvu, včetně mimostaveništní a vnitrostaveništní dopravy  
- provedení drenážní vrstvy předepsaných rozměrů a předepsaného tvaru</t>
  </si>
  <si>
    <t>285391</t>
  </si>
  <si>
    <t>DODATEČNÉ KOTVENÍ VLEPENÍM BETONÁŘSKÉ VÝZTUŽE D DO 10MM DO VRTŮ</t>
  </si>
  <si>
    <t>Kotvení spádové a vyrovnávací bet. vrstvy R10 7 ks/m2. Délka trnu 300 mm.</t>
  </si>
  <si>
    <t>11,55*2,10*7=169,785 
zaokrouhlení na 170=170,000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</si>
  <si>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</si>
  <si>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28997</t>
  </si>
  <si>
    <t>OPLÁŠTĚNÍ (ZPEVNĚNÍ) Z GEOTEXTILIE A GEOMŘÍŽOVIN</t>
  </si>
  <si>
    <t>v přechodové oblasti dle ČSN 73 6244, Geotextilie min 600g/m2, pevnost v tahu 26,0/30,0 kN/m, odolnost proti proražení CBR 4,5 kN</t>
  </si>
  <si>
    <t>výpočet: délka * šířka * ks 
přechodová oblast celkem nad a pod: 4*8,04*4=128,640 [A] 
boky nosné konstrukce (oschana NAIP): 1*8,04*2=16,080 [B] 
Celkem: A+B=144,720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</si>
  <si>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</si>
  <si>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</si>
  <si>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</si>
  <si>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celkem dle ČSN 73 6244 - Těsnící folie, plošná hmotnost 2055 g/m2</t>
  </si>
  <si>
    <t>výpočet: délka * šířka * ks 
přechodová oblast celkem: 4*8,04*2=64,320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</si>
  <si>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</si>
  <si>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</si>
  <si>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</si>
  <si>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</si>
  <si>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celkem dle souboru detailu dokumentace a VL.4-2015 - 1 kotva = 6 kg</t>
  </si>
  <si>
    <t>výpočet: ks * hmotnost 
na propustku: (6+3)*6=54,000 [A] 
výpočet: délka římsy / vzdálenosti kotev * hmotnost 
na křídlech (ve vzdálenostech 0,75m): (((25-2,1)+12,75)/0,75)*6=285,200 [B] 
Celkem: A+B=339,200 [C]</t>
  </si>
  <si>
    <t>Položka zahrnuje dodávku (výrobu) kotevního prvku předepsaného tvaru a jeho osazení do předepsané polohy včetně nezbytných prací (vrty, zálivky apod.)</t>
  </si>
  <si>
    <t>Beton říms C30/37-XF4,XD3, včetně sriáže</t>
  </si>
  <si>
    <t>výpočet: plocha (určená z řezu) * délka 
0,7*25+0,45*3,8+0,3*12,75=23,035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</si>
  <si>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</si>
  <si>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předpoklad 175 kg/m3 dle VL.4:2015</t>
  </si>
  <si>
    <t>výpočet: objem výztuže * kubatura betonu 
celkem 0,175*23,035=4,031 [A]</t>
  </si>
  <si>
    <t>420314</t>
  </si>
  <si>
    <t>PŘECHOD DESKY MOSTNÍCH OPĚR Z PROST BETONU DO C25/30</t>
  </si>
  <si>
    <t>betonový práh z betonu C25/30-XC2,XF3</t>
  </si>
  <si>
    <t>výpočet: plocha (změřená v řezu) * délka * ks 
prahy za opěrami, š.*v.*dl.: 0,2*8,04*2=3,216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</si>
  <si>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</si>
  <si>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výpočet: šířka * výška * délka 
pod jímku: 1,5*1,5*0,15=0,338 [A]</t>
  </si>
  <si>
    <t>výpočet: šířka * délka * tl. * ks 
pod bet. trouby napojené k jímce: 1,5*2,5*0,2*2=1,500 [A]</t>
  </si>
  <si>
    <t>Podkladní beton pod římsu C20/25 nXF3</t>
  </si>
  <si>
    <t>výpočet: šířka * tl * délka 
1,4*0,2*(25-2,1)=6,412 [A]</t>
  </si>
  <si>
    <t>457325</t>
  </si>
  <si>
    <t>VYROVNÁVACÍ A SPÁDOVÝ ŽELEZOBETON C30/37</t>
  </si>
  <si>
    <t>Sanace nosné konstrukce a spádová vrstva ze železobetonu C30/37 XF2, XD1 tl. do 150 mm</t>
  </si>
  <si>
    <t>výpočet: délka * šířka * tl. 
NK: 11,55*2,1*0,15=3,638 [A] 
křídla: (25-2,1+16,55-3,8)*0,4*0,05=0,713 [B] 
Celkem: A+B=4,351 [C]</t>
  </si>
  <si>
    <t>45734</t>
  </si>
  <si>
    <t>VYROVNÁVACÍ A SPÁD BETON ZVLÁŠTNÍ (PLASTBETON)</t>
  </si>
  <si>
    <t>výčnělek na okraji křídel a n.k.:</t>
  </si>
  <si>
    <t>výpočet: plocha výčnělku * délka 
0,5*(0,1+0,15)*0,05*(25+16,55)=0,260 [A]</t>
  </si>
  <si>
    <t>položka zahrnuje:  
- dodání zvláštního betonu (plastbetonu) předepsané kvality a jeho rozprostření v předepsané tloušťce a v předepsaném tvaru</t>
  </si>
  <si>
    <t>457365</t>
  </si>
  <si>
    <t>VÝZTUŽ VYROV A SPÁD BETONU Z OCELI 10505, B500B</t>
  </si>
  <si>
    <t>Výztuž do spádové a vyrovnávací vrstvy z bet. - 0,065 t/m3</t>
  </si>
  <si>
    <t>výpočet: objem betonu * hmotnost výztuže 
3,638*0,065=0,236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</si>
  <si>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</si>
  <si>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457366</t>
  </si>
  <si>
    <t>VÝZTUŽ VYROVNÁVACÍHO A SPÁDOVÉHO BETONU Z KARI SÍTÍ</t>
  </si>
  <si>
    <t>KARI síť 100/100/8 - 0,0079 kg/m2</t>
  </si>
  <si>
    <t>výpočet: délka * šířka * hmotnost výztuže 
11,55*2,1*0,0079=0,192 [A]</t>
  </si>
  <si>
    <t>458523</t>
  </si>
  <si>
    <t>VÝPLŇ ZA OPĚRAMI A ZDMI Z KAMENIVA DRCENÉHO, INDEX ZHUTNĚNÍ ID DO 0,9</t>
  </si>
  <si>
    <t>zásypy za opěrou z ŠD 0/63</t>
  </si>
  <si>
    <t>Podkladní vrstva ze štěrkodrti tl. 200 mm.</t>
  </si>
  <si>
    <t>výpočet: plocha * tl. 
nestmelené vrstvy: (32+33)*0,2=13,000 [A]</t>
  </si>
  <si>
    <t>572214</t>
  </si>
  <si>
    <t>SPOJOVACÍ POSTŘIK Z MODIFIK EMULZE DO 0,5KG/M2</t>
  </si>
  <si>
    <t>výpočet: šířka * délka 
2,1*8,04=16,884 [A]</t>
  </si>
  <si>
    <t>574B34</t>
  </si>
  <si>
    <t>ASFALTOVÝ BETON PRO OBRUSNÉ VRSTVY MODIFIK ACO 11+, 11S TL. 40MM</t>
  </si>
  <si>
    <t>575C65</t>
  </si>
  <si>
    <t>LITÝ ASFALT MA IV (OCHRANA MOSTNÍ IZOLACE) 16 TL. 45MM</t>
  </si>
  <si>
    <t>výpočet: plocha 
sanace zdi: 26+35=61,000 [A] 
sanace nosné konstrukce: 50=50,000 [B] 
Celkem: A+B=111,000 [C]</t>
  </si>
  <si>
    <t>výpočet: délka 
sanace zdi: 13+13=26,000 [A] 
sanace nosné konstrukce: 24=24,000 [B] 
Celkem: A+B=50,000 [C]</t>
  </si>
  <si>
    <t>711112</t>
  </si>
  <si>
    <t>IZOLACE BĚŽNÝCH KONSTRUKCÍ PROTI ZEMNÍ VLHKOSTI ASFALTOVÝMI PÁSY</t>
  </si>
  <si>
    <t>vodovovné a svislé rubové plochy na rámu</t>
  </si>
  <si>
    <t>výpočet: šířka * délka 
boky NK: (1+1)*8,04=16,080 [A] 
pod římsami mimo propustek: 2*(25-2,1)+0,5*12,75+1,3*(3,8-2,1)=54,385 [B] 
Celkem: A+B=70,465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</si>
  <si>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</si>
  <si>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</si>
  <si>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</si>
  <si>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vodorovná rámu až po okraj + 500mm svisle</t>
  </si>
  <si>
    <t>výpočet: délka* šířka 
12,4*2,1=26,040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</si>
  <si>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</si>
  <si>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</si>
  <si>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</si>
  <si>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pás NAIP s AL. vložkou, vodorovná plocha říms + přesah 0,125m:</t>
  </si>
  <si>
    <t>výpočet: délka * šířka 
pod římsami: (1,9+0,15)*2,1+(1,1+0,15)*2,1=6,930 [A]</t>
  </si>
  <si>
    <t>položka zahrnuje:  
- dodání  předepsaného ochranného materiálu  
- zřízení ochrany izolace</t>
  </si>
  <si>
    <t>výpočet: šířka * délka 
celkem odrazné části římsy a chodníku: (0,15+0,15)*(25+16,55)=12,465 [A]</t>
  </si>
  <si>
    <t>78382</t>
  </si>
  <si>
    <t>NÁTĚRY BETON KONSTR TYP S2 (OS-B)</t>
  </si>
  <si>
    <t>výpočet: šířka * délka 
celkem okraje n.k. a křídla: 0,6*(25+16,55)=24,930 [A]</t>
  </si>
  <si>
    <t>78383</t>
  </si>
  <si>
    <t>NÁTĚRY BETON KONSTR TYP S4 (OS-C)</t>
  </si>
  <si>
    <t>výpočet: šířka * délka 
římsy: 2,4*25+1,6*3,8+1*16,55=82,630 [A]</t>
  </si>
  <si>
    <t>82457</t>
  </si>
  <si>
    <t>POTRUBÍ Z TRUB ŽELEZOBETONOVÝCH DN DO 500MM</t>
  </si>
  <si>
    <t>ŽB hrdlová trouba DN 500</t>
  </si>
  <si>
    <t>výpočet: délka 
napojení k jímce: 2,5+2,5=5,000 [A]</t>
  </si>
  <si>
    <t>875332</t>
  </si>
  <si>
    <t>POTRUBÍ DREN Z TRUB PLAST DN DO 150MM DĚROVANÝCH</t>
  </si>
  <si>
    <t>Podélná drenáž. Perforovaná plastová trouba DN 150.</t>
  </si>
  <si>
    <t>výpočet: délka 
9+9=18,000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</si>
  <si>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</si>
  <si>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výpočet: plocha řezu * délka * ks 
obetonování trub k jímce: 0,33*2,5*2=1,650 [A]</t>
  </si>
  <si>
    <t>9112A3</t>
  </si>
  <si>
    <t>ZÁBRADLÍ MOSTNÍ S VODOR MADLY - DEMONTÁŽ S PŘESUNEM</t>
  </si>
  <si>
    <t>vč. odvozu a uložení na trvalou skládku v dodavatelem definované vzdálenosti</t>
  </si>
  <si>
    <t>výpočet: délka 
celkem odstranění zábradlí: 25+17=42,000 [A]</t>
  </si>
  <si>
    <t>položka zahrnuje:  
- demontáž a odstranění zařízení  
- jeho odvoz na předepsané místo</t>
  </si>
  <si>
    <t>výpočet: délka 
16+24=40,000 [A]</t>
  </si>
  <si>
    <t>výpočet: délka 
příčně v komunikaci u úrovni propustku: 8,04*2=16,080 [A] 
podél římsy:  25+16,55=41,550 [B] 
Celkem: A+B=57,630 [C]</t>
  </si>
  <si>
    <t>919145</t>
  </si>
  <si>
    <t>ŘEZÁNÍ ŽELEZOBETONOVÝCH KONSTRUKCÍ TL DO 250MM</t>
  </si>
  <si>
    <t>Vyříznutí prostupu pro rebovou drenáž</t>
  </si>
  <si>
    <t>výpočet: délka * počet řezů * 2 strany 
0,2*4*2=1,600 [A]</t>
  </si>
  <si>
    <t>položka zahrnuje řezání železobetonových konstrukcí v předepsané tloušťce, včetně spotřeby vody</t>
  </si>
  <si>
    <t>931324</t>
  </si>
  <si>
    <t>TĚSNĚNÍ DILATAČ SPAR ASF ZÁLIVKOU MODIFIK PRŮŘ DO 400MM2</t>
  </si>
  <si>
    <t>935232</t>
  </si>
  <si>
    <t>PŘÍKOPOVÉ ŽLABY Z BETON TVÁRNIC ŠÍŘ DO 1200MM DO BETONU TL 100MM</t>
  </si>
  <si>
    <t>Příkopový bet. žlab š. 1,20 m do bet. lože C20/25 nXF3 tl. 0,10m</t>
  </si>
  <si>
    <t>výpočet: délka 
14=14,000 [A]</t>
  </si>
  <si>
    <t>93852</t>
  </si>
  <si>
    <t>OČIŠTĚNÍ BETON KONSTR OD VEGETACE</t>
  </si>
  <si>
    <t>Odstranění vegetace z římsy</t>
  </si>
  <si>
    <t>výpočet: plocha 
25=25,000 [A]</t>
  </si>
  <si>
    <t>výpočet: plocha 
100=100,000 [A]</t>
  </si>
  <si>
    <t>96616</t>
  </si>
  <si>
    <t>BOURÁNÍ KONSTRUKCÍ ZE ŽELEZOBETONU</t>
  </si>
  <si>
    <t>výpočet: délka * šířka * výška 
žb římsa: 25*0,4*0,25+13*0,4*0,25+3,6*1,1*0,25=4,790 [A] 
vyrovnávací vrstva na NK: 11,55*2,1*0,15=3,638 [B] 
Celkem: A+B=8,428 [C]</t>
  </si>
  <si>
    <t>97817</t>
  </si>
  <si>
    <t>ODSTRANĚNÍ MOSTNÍ IZOLACE</t>
  </si>
  <si>
    <t>vč. odvozu, uložení na trvalou skládku v dodavatelem definované vzdálenosti a likvidace</t>
  </si>
  <si>
    <t>výpočet: šířka * délka 
na stávající kci rámu: 2,1*11,55=24,255 [A]</t>
  </si>
  <si>
    <t>SO 181</t>
  </si>
  <si>
    <t>Dočasné dopravní opatření</t>
  </si>
  <si>
    <t>SO 181.1</t>
  </si>
  <si>
    <t>Oprava objízdných tras</t>
  </si>
  <si>
    <t>Oprava objízdných tras Suchá Rybná (1300m). Poplatky za uložení zemin a kameniva. Předpoklad 1900 kg/m3.</t>
  </si>
  <si>
    <t>položka 12922: 1300*0,1=130,000 [A] 
položka 12932: 2600*0,5=1 300,000 [B] 
Celkem: (A+B)*1,9=2 717,000 [C]</t>
  </si>
  <si>
    <t>Oprava objízdných tras Suchá Rybná (1300m). Frézování stávajících asf. vrstev. Zhotovitel v ceně zohlední možnost zpětného využití vyfrézováného materiálu na stavbě. Materiál může být použit zpět do stavby do nezpevněných krajnic a sjezdů.</t>
  </si>
  <si>
    <t>1300*5,5*0,05=357,500 [A]</t>
  </si>
  <si>
    <t>Oprava objízdných tras Suchá Rybná (1300m). Odstranění nezpevněné krajnice. Položka včetně odvozu a uložení na trvalou skládku ve zhotovitelem definované vzdálenosti.</t>
  </si>
  <si>
    <t>1300*0,5*2=1 300,000 [A]</t>
  </si>
  <si>
    <t>Oprava objízdných tras Suchá Rybná (1300m). Položka včetně odvozu a uložení na trvalou skládku ve zhotovitelem definované vzdálenosti.</t>
  </si>
  <si>
    <t>1300*2=2 600,000 [A]</t>
  </si>
  <si>
    <t>Oprava objízdných tras Suchá Rybná (1300m). Zpevnění krajnic v vyfrézovaného mat. tl. 100 mm.</t>
  </si>
  <si>
    <t>572121</t>
  </si>
  <si>
    <t>INFILTRAČNÍ POSTŘIK ASFALTOVÝ DO 1,0KG/M2</t>
  </si>
  <si>
    <t>Oprava objízdných tras Suchá Rybná (1300m). Infiltrační postřik asf. emulzí PI-C 1,0 kg/m2.</t>
  </si>
  <si>
    <t>výpočet: délka * šířka * 1,03 (koef. překrytí vrstev) 
1300*5,5*1,03=7 364,500 [A]</t>
  </si>
  <si>
    <t>Oprava objízdných tras Suchá Rybná (1300m). Spojovací postřik asf. emulzí PS-C 0,4 kg/m2.</t>
  </si>
  <si>
    <t>výpočet: délka * šířka 
1300*5,5=7 150,000 [A]</t>
  </si>
  <si>
    <t>Oprava objízdných tras Suchá Rybná (1300m). ACO 11+ tl. 40 mm (50/70)</t>
  </si>
  <si>
    <t>574C46</t>
  </si>
  <si>
    <t>ASFALTOVÝ BETON PRO LOŽNÍ VRSTVY ACL 16+, 16S TL. 50MM</t>
  </si>
  <si>
    <t>Oprava objízdných tras Suchá Rybná (1300m). ACL 16+ (50/70) tl. 50 mm</t>
  </si>
  <si>
    <t>Oprava objízdných tras Suchá Rybná (1300m). Posyp infiltračního postřiku drceným kamenivem fr.4-8, 2,0 kg/m2, případně postřik z vápenné suspenze</t>
  </si>
  <si>
    <t>Oprava objízdných tras Suchá Rybná (1300m).</t>
  </si>
  <si>
    <t>V4 (0,125): 1300*2*0,125=325,000 [A]</t>
  </si>
  <si>
    <t>SO 181.2</t>
  </si>
  <si>
    <t>Značení objízdné trasy</t>
  </si>
  <si>
    <t>914132</t>
  </si>
  <si>
    <t>DOPRAVNÍ ZNAČKY ZÁKLADNÍ VELIKOSTI OCELOVÉ FÓLIE TŘ 2 - MONTÁŽ S PŘEMÍSTĚNÍM</t>
  </si>
  <si>
    <t>objízdná trasa 35=35,000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</si>
  <si>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</si>
  <si>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</si>
  <si>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</si>
  <si>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35=35,000 [A]</t>
  </si>
  <si>
    <t>914139</t>
  </si>
  <si>
    <t>DOPRAV ZNAČKY ZÁKLAD VEL OCEL FÓLIE TŘ 2 - NÁJEMNÉ</t>
  </si>
  <si>
    <t>Nájemné po celou dobu stavby.</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</si>
  <si>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</si>
  <si>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</si>
  <si>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</si>
  <si>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5=5,000 [A]</t>
  </si>
  <si>
    <t>914433</t>
  </si>
  <si>
    <t>DOPRAVNÍ ZNAČKY 100X150CM OCELOVÉ FÓLIE TŘ 2 - DEMONTÁŽ</t>
  </si>
  <si>
    <t>914439</t>
  </si>
  <si>
    <t>DOPRAV ZNAČKY 100X150CM OCEL FÓLIE TŘ 2 - NÁJEMNÉ</t>
  </si>
  <si>
    <t>916122</t>
  </si>
  <si>
    <t>DOPRAV SVĚTLO VÝSTRAŽ SOUPRAVA 3KS - MONTÁŽ S PŘESUNEM</t>
  </si>
  <si>
    <t>objízdná trasa: 7=7,000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</si>
  <si>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</si>
  <si>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</si>
  <si>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</si>
  <si>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</si>
  <si>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</si>
  <si>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</si>
  <si>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</si>
  <si>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</si>
  <si>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</si>
  <si>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</si>
  <si>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</si>
  <si>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</si>
  <si>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</si>
  <si>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</si>
  <si>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</si>
  <si>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</si>
  <si>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916363</t>
  </si>
  <si>
    <t>SMĚROVACÍ DESKY Z4 OBOUSTR S FÓLIÍ TŘ 2 - DEMONTÁŽ</t>
  </si>
  <si>
    <t>916369</t>
  </si>
  <si>
    <t>SMĚROVACÍ DESKY Z4 OBOUSTR S FÓLIÍ TŘ 2 - NÁJEMNÉ</t>
  </si>
  <si>
    <t>916712</t>
  </si>
  <si>
    <t>UPEVŇOVACÍ KONSTR - PODKLADNÍ DESKA POD 28KG - MONTÁŽ S PŘESUNEM</t>
  </si>
  <si>
    <t>značka zákl. vel.: 35=35,000 [A] 
značka 100x150: 5*2=10,000 [B] 
objízdná trasa zábrany Z2 (dodávka + 2x přesun): 7*2=14,000 [C] 
na stavbě směrovací desky Z4: 60=60,000 [D] 
Celkem: A+B+C+D=119,000 [E]</t>
  </si>
  <si>
    <t>916713</t>
  </si>
  <si>
    <t>UPEVŇOVACÍ KONSTR - PODKLADNÍ DESKA POD 28KG - DEMONTÁŽ</t>
  </si>
  <si>
    <t>119=119,000 [A]</t>
  </si>
  <si>
    <t>916719</t>
  </si>
  <si>
    <t>UPEVŇOVACÍ KONSTR - PODKLAD DESKA POD 28KG - NÁJEMNÉ</t>
  </si>
  <si>
    <t>SO 201</t>
  </si>
  <si>
    <t>Gabionová zeď</t>
  </si>
  <si>
    <t>položka č. 131738: (107,4-6,7)*1,9=191,330 [A]</t>
  </si>
  <si>
    <t>položka č. 113328: 8,2*2,2=18,040 [A] 
položka č. 966138: 6*2,2=13,200 [B] 
Celkem: A+B=31,240 [C]</t>
  </si>
  <si>
    <t>11120</t>
  </si>
  <si>
    <t>ODSTRANĚNÍ KŘOVIN</t>
  </si>
  <si>
    <t>Odstranění stávajících keřů včetně likvidace.</t>
  </si>
  <si>
    <t>výpočet: šířka * délka 
1*50=50,000 [A]</t>
  </si>
  <si>
    <t>odstranění křovin a stromů do průměru 100 mm  
doprava dřevin bez ohledu na vzdálenost  
spálení na hromadách nebo štěpkování</t>
  </si>
  <si>
    <t>11223</t>
  </si>
  <si>
    <t>ODSTRANĚNÍ PAŘEZŮ D PŘES 0,9M</t>
  </si>
  <si>
    <t>Odstranění stávajících pařezů včetně likvidace.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</si>
  <si>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</si>
  <si>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11253</t>
  </si>
  <si>
    <t>ODSTRANĚNÍ PAŘEZŮ FRÉZOVÁNÍM D PŘES 0,9M</t>
  </si>
  <si>
    <t>Frézování pařezů se měří v [ks] frézovaných pařezů, průměr pařezu je uvažován dle stromu ve výšce 1,3m nad terénem, u stávajícího pařezu se stanoví jako změřený průměr vynásobený  koeficientem 1/1,38.  
 Položka zahrnuje zejména:  
- frézování do hloubky 20cm pod úroveň terénu  
- veškeré drobné zemní práce spojené s frézováním pařezů  
- případně další práce s nimi dle pokynů zadávací dokumentace.</t>
  </si>
  <si>
    <t>výpočet: plocha z řezu * délka 
0,1*10+0,3*12+0,45*8=8,200 [A]</t>
  </si>
  <si>
    <t>zemina pro zásypy před lícem zdi</t>
  </si>
  <si>
    <t>pol. č. 17511: 6,7=6,700 [A]</t>
  </si>
  <si>
    <t>výpočet: plocha z řezu * vzdálenost řezu 
(2,4+2+1,8+1,7+4,2+4+3,8+5,8+5,5+5,5+3,7+2,4+2,2+4,0+4,7)*2=107,400 [A]</t>
  </si>
  <si>
    <t>17481</t>
  </si>
  <si>
    <t>ZÁSYP JAM A RÝH Z NAKUPOVANÝCH MATERIÁLŮ</t>
  </si>
  <si>
    <t>Zásyp za rubem zdi ŠD 0/63</t>
  </si>
  <si>
    <t>výpočet: plocha z řezu * vzdálenost řezu 
(0,4+0,4+0,4+0,4+1,7+1,7+1,7+2,65+2,65+2,65+2,65+1,7+1,7+1,7+1,7)*2=48,200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</si>
  <si>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</si>
  <si>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zemina pro zásyp před lícem zdi</t>
  </si>
  <si>
    <t>výpočet: plocha z řezu * vzdálenost řezu  
(0,4+0,2+0,1+0,05+0,2+0,2+0,1+0,3+0,3+0,3+0,3+0,1+0,1+0,2+0,5)*2=6,700 [A]</t>
  </si>
  <si>
    <t>výpočet: délka * šířka * výška 
30*0,5*0,5=7,500 [A]</t>
  </si>
  <si>
    <t>Separační geotextilie 300 g/m2, pevnost v tahu 12/16 kN/m, odolnost proti proražení CBR 2,0 kN</t>
  </si>
  <si>
    <t>výpočet: šířka * délka 
kolem drenáže: 1,5*30=45,000 [A]</t>
  </si>
  <si>
    <t>Separační geotextilie 500 g/m2, pevnost v tahu 23,0/28,0 kN/m, odolnost proti proražení CBR 4,0 kN</t>
  </si>
  <si>
    <t>výpočet: šířka * délka 
pod podsyp z ŠD: 2*10+3,7*20=94,000 [A] 
na rub gabionové zdi: 2*10+3,2*12+3,8*8=88,800 [B] 
Celkem: A+B=182,800 [C]</t>
  </si>
  <si>
    <t>3272A7</t>
  </si>
  <si>
    <t>ZDI OPĚR, ZÁRUB, NÁBŘEŽ Z GABIONŮ RUČNĚ ROVNANÝCH, DRÁT O4,0MM, POVRCHOVÁ ÚPRAVA Zn + Al</t>
  </si>
  <si>
    <t>Zdi opěr z gabionů (1/3 ručně skládaná, 2/3 sypané), drát prům. 4,0mm, povrchová úprava Zn + Al</t>
  </si>
  <si>
    <t>výpočet: výška * šířka * délka 
gabionová zeď: 0,5*0,5*30+1*1*30+0,5*1,7*12+1*1,7*8=61,300 [A]</t>
  </si>
  <si>
    <t>- položka zahrnuje dodávku a osazení drátěných košů s výplní lomovým kamenem.  
- gabionové matrace se vykazují v pol.č.2722**.</t>
  </si>
  <si>
    <t>45152</t>
  </si>
  <si>
    <t>PODKLADNÍ A VÝPLŇOVÉ VRSTVY Z KAMENIVA DRCENÉHO</t>
  </si>
  <si>
    <t>Podsyp ze ŠD 0/32  tl. 200 mm</t>
  </si>
  <si>
    <t>výpočet: plocha z řezu * délka 
0,3*10+0,45*20=12,000 [A]</t>
  </si>
  <si>
    <t>46138</t>
  </si>
  <si>
    <t>PATKY ZE ŽELEZOBETONU VČET VÝZTUŽE</t>
  </si>
  <si>
    <t>Výplňový beton C20/25 nXF3 do trubek DN 300  pro základ zábradlí.</t>
  </si>
  <si>
    <t>výpočet: objem trubky * počet 
3,14*0,15*0,15*1*16=1,130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</si>
  <si>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</si>
  <si>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56330</t>
  </si>
  <si>
    <t>VOZOVKOVÉ VRSTVY ZE ŠTĚRKODRTI</t>
  </si>
  <si>
    <t>Podkladní vrstvy z ŠD 0/32</t>
  </si>
  <si>
    <t>výpočet: plocha z řezu * vzdálenost řezu  
(0,5+0,5+0,5+0,5+0,7+0,7+0,7+0,8+0,8+0,8+0,8+0,7+0,7+0,7+0,7)*2=20,200 [A]</t>
  </si>
  <si>
    <t>Podkladní vrstva z ŠD 0/32 tl. 250 mm</t>
  </si>
  <si>
    <t>výpočet: plocha 
konstrukce č. 3: 50=50,000 [A]</t>
  </si>
  <si>
    <t>Bet. zámková dlažba tl. 60 mm do lože z kameniva fr. 4-8</t>
  </si>
  <si>
    <t>výpočet: délka * šířka 
nové varovné pásy š. 0,40m: 3,4*0,4=1,360 [A]</t>
  </si>
  <si>
    <t>87645</t>
  </si>
  <si>
    <t>CHRÁNIČKY Z TRUB PLASTOVÝCH DN DO 300MM</t>
  </si>
  <si>
    <t>pro patky pro zábradlí</t>
  </si>
  <si>
    <t>výpočet: délka * počet 
1*16=16,000 [A]</t>
  </si>
  <si>
    <t>Zahradní bet. obruba dl. 1,65 m do lože z bet. C20/25 nXF3 tl. 0,10m</t>
  </si>
  <si>
    <t>výpočet: délka 
1,65=1,650 [A]</t>
  </si>
  <si>
    <t>Stávající kamenná zeď. Položka včetně odvozu a uložení na trvalou skládku.</t>
  </si>
  <si>
    <t>výpočet: délka * šířka * výška 
5*0,6*2=6,000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</si>
</sst>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102">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63.75">
      <c r="A14" s="28" t="s">
        <v>40</v>
      </c>
      <c r="E14" s="29" t="s">
        <v>48</v>
      </c>
    </row>
    <row r="15" spans="1:5" ht="12.75">
      <c r="A15" s="30" t="s">
        <v>42</v>
      </c>
      <c r="E15" s="31" t="s">
        <v>43</v>
      </c>
    </row>
    <row r="16" spans="1:5" ht="38.25">
      <c r="A16" t="s">
        <v>44</v>
      </c>
      <c r="E16" s="29" t="s">
        <v>49</v>
      </c>
    </row>
    <row r="17" spans="1:16" ht="12.75">
      <c r="A17" s="19" t="s">
        <v>35</v>
      </c>
      <c s="23" t="s">
        <v>12</v>
      </c>
      <c s="23" t="s">
        <v>50</v>
      </c>
      <c s="19" t="s">
        <v>19</v>
      </c>
      <c s="24" t="s">
        <v>51</v>
      </c>
      <c s="25" t="s">
        <v>52</v>
      </c>
      <c s="26">
        <v>1</v>
      </c>
      <c s="27">
        <v>0</v>
      </c>
      <c s="27">
        <f>ROUND(ROUND(H17,2)*ROUND(G17,3),2)</f>
      </c>
      <c r="O17">
        <f>(I17*21)/100</f>
      </c>
      <c t="s">
        <v>13</v>
      </c>
    </row>
    <row r="18" spans="1:5" ht="25.5">
      <c r="A18" s="28" t="s">
        <v>40</v>
      </c>
      <c r="E18" s="29" t="s">
        <v>53</v>
      </c>
    </row>
    <row r="19" spans="1:5" ht="12.75">
      <c r="A19" s="30" t="s">
        <v>42</v>
      </c>
      <c r="E19" s="31" t="s">
        <v>43</v>
      </c>
    </row>
    <row r="20" spans="1:5" ht="12.75">
      <c r="A20" t="s">
        <v>44</v>
      </c>
      <c r="E20" s="29" t="s">
        <v>54</v>
      </c>
    </row>
    <row r="21" spans="1:16" ht="12.75">
      <c r="A21" s="19" t="s">
        <v>35</v>
      </c>
      <c s="23" t="s">
        <v>23</v>
      </c>
      <c s="23" t="s">
        <v>50</v>
      </c>
      <c s="19" t="s">
        <v>13</v>
      </c>
      <c s="24" t="s">
        <v>51</v>
      </c>
      <c s="25" t="s">
        <v>39</v>
      </c>
      <c s="26">
        <v>1</v>
      </c>
      <c s="27">
        <v>0</v>
      </c>
      <c s="27">
        <f>ROUND(ROUND(H21,2)*ROUND(G21,3),2)</f>
      </c>
      <c r="O21">
        <f>(I21*21)/100</f>
      </c>
      <c t="s">
        <v>13</v>
      </c>
    </row>
    <row r="22" spans="1:5" ht="38.25">
      <c r="A22" s="28" t="s">
        <v>40</v>
      </c>
      <c r="E22" s="29" t="s">
        <v>55</v>
      </c>
    </row>
    <row r="23" spans="1:5" ht="12.75">
      <c r="A23" s="30" t="s">
        <v>42</v>
      </c>
      <c r="E23" s="31" t="s">
        <v>37</v>
      </c>
    </row>
    <row r="24" spans="1:5" ht="12.75">
      <c r="A24" t="s">
        <v>44</v>
      </c>
      <c r="E24" s="29" t="s">
        <v>54</v>
      </c>
    </row>
    <row r="25" spans="1:16" ht="12.75">
      <c r="A25" s="19" t="s">
        <v>35</v>
      </c>
      <c s="23" t="s">
        <v>25</v>
      </c>
      <c s="23" t="s">
        <v>56</v>
      </c>
      <c s="19" t="s">
        <v>37</v>
      </c>
      <c s="24" t="s">
        <v>57</v>
      </c>
      <c s="25" t="s">
        <v>39</v>
      </c>
      <c s="26">
        <v>1</v>
      </c>
      <c s="27">
        <v>0</v>
      </c>
      <c s="27">
        <f>ROUND(ROUND(H25,2)*ROUND(G25,3),2)</f>
      </c>
      <c r="O25">
        <f>(I25*21)/100</f>
      </c>
      <c t="s">
        <v>13</v>
      </c>
    </row>
    <row r="26" spans="1:5" ht="38.25">
      <c r="A26" s="28" t="s">
        <v>40</v>
      </c>
      <c r="E26" s="29" t="s">
        <v>58</v>
      </c>
    </row>
    <row r="27" spans="1:5" ht="12.75">
      <c r="A27" s="30" t="s">
        <v>42</v>
      </c>
      <c r="E27" s="31" t="s">
        <v>43</v>
      </c>
    </row>
    <row r="28" spans="1:5" ht="12.75">
      <c r="A28" t="s">
        <v>44</v>
      </c>
      <c r="E28" s="29" t="s">
        <v>54</v>
      </c>
    </row>
    <row r="29" spans="1:16" ht="12.75">
      <c r="A29" s="19" t="s">
        <v>35</v>
      </c>
      <c s="23" t="s">
        <v>27</v>
      </c>
      <c s="23" t="s">
        <v>59</v>
      </c>
      <c s="19" t="s">
        <v>37</v>
      </c>
      <c s="24" t="s">
        <v>60</v>
      </c>
      <c s="25" t="s">
        <v>39</v>
      </c>
      <c s="26">
        <v>1</v>
      </c>
      <c s="27">
        <v>0</v>
      </c>
      <c s="27">
        <f>ROUND(ROUND(H29,2)*ROUND(G29,3),2)</f>
      </c>
      <c r="O29">
        <f>(I29*21)/100</f>
      </c>
      <c t="s">
        <v>13</v>
      </c>
    </row>
    <row r="30" spans="1:5" ht="38.25">
      <c r="A30" s="28" t="s">
        <v>40</v>
      </c>
      <c r="E30" s="29" t="s">
        <v>61</v>
      </c>
    </row>
    <row r="31" spans="1:5" ht="12.75">
      <c r="A31" s="30" t="s">
        <v>42</v>
      </c>
      <c r="E31" s="31" t="s">
        <v>43</v>
      </c>
    </row>
    <row r="32" spans="1:5" ht="12.75">
      <c r="A32" t="s">
        <v>44</v>
      </c>
      <c r="E32" s="29" t="s">
        <v>54</v>
      </c>
    </row>
    <row r="33" spans="1:16" ht="12.75">
      <c r="A33" s="19" t="s">
        <v>35</v>
      </c>
      <c s="23" t="s">
        <v>62</v>
      </c>
      <c s="23" t="s">
        <v>63</v>
      </c>
      <c s="19" t="s">
        <v>64</v>
      </c>
      <c s="24" t="s">
        <v>65</v>
      </c>
      <c s="25" t="s">
        <v>39</v>
      </c>
      <c s="26">
        <v>1</v>
      </c>
      <c s="27">
        <v>0</v>
      </c>
      <c s="27">
        <f>ROUND(ROUND(H33,2)*ROUND(G33,3),2)</f>
      </c>
      <c r="O33">
        <f>(I33*21)/100</f>
      </c>
      <c t="s">
        <v>13</v>
      </c>
    </row>
    <row r="34" spans="1:5" ht="25.5">
      <c r="A34" s="28" t="s">
        <v>40</v>
      </c>
      <c r="E34" s="29" t="s">
        <v>66</v>
      </c>
    </row>
    <row r="35" spans="1:5" ht="12.75">
      <c r="A35" s="30" t="s">
        <v>42</v>
      </c>
      <c r="E35" s="31" t="s">
        <v>43</v>
      </c>
    </row>
    <row r="36" spans="1:5" ht="76.5">
      <c r="A36" t="s">
        <v>44</v>
      </c>
      <c r="E36" s="29" t="s">
        <v>67</v>
      </c>
    </row>
    <row r="37" spans="1:16" ht="12.75">
      <c r="A37" s="19" t="s">
        <v>35</v>
      </c>
      <c s="23" t="s">
        <v>68</v>
      </c>
      <c s="23" t="s">
        <v>69</v>
      </c>
      <c s="19" t="s">
        <v>37</v>
      </c>
      <c s="24" t="s">
        <v>70</v>
      </c>
      <c s="25" t="s">
        <v>39</v>
      </c>
      <c s="26">
        <v>1</v>
      </c>
      <c s="27">
        <v>0</v>
      </c>
      <c s="27">
        <f>ROUND(ROUND(H37,2)*ROUND(G37,3),2)</f>
      </c>
      <c r="O37">
        <f>(I37*21)/100</f>
      </c>
      <c t="s">
        <v>13</v>
      </c>
    </row>
    <row r="38" spans="1:5" ht="38.25">
      <c r="A38" s="28" t="s">
        <v>40</v>
      </c>
      <c r="E38" s="29" t="s">
        <v>71</v>
      </c>
    </row>
    <row r="39" spans="1:5" ht="12.75">
      <c r="A39" s="30" t="s">
        <v>42</v>
      </c>
      <c r="E39" s="31" t="s">
        <v>37</v>
      </c>
    </row>
    <row r="40" spans="1:5" ht="63.75">
      <c r="A40" t="s">
        <v>44</v>
      </c>
      <c r="E40" s="29" t="s">
        <v>72</v>
      </c>
    </row>
    <row r="41" spans="1:16" ht="12.75">
      <c r="A41" s="19" t="s">
        <v>35</v>
      </c>
      <c s="23" t="s">
        <v>30</v>
      </c>
      <c s="23" t="s">
        <v>73</v>
      </c>
      <c s="19" t="s">
        <v>37</v>
      </c>
      <c s="24" t="s">
        <v>74</v>
      </c>
      <c s="25" t="s">
        <v>39</v>
      </c>
      <c s="26">
        <v>1</v>
      </c>
      <c s="27">
        <v>0</v>
      </c>
      <c s="27">
        <f>ROUND(ROUND(H41,2)*ROUND(G41,3),2)</f>
      </c>
      <c r="O41">
        <f>(I41*21)/100</f>
      </c>
      <c t="s">
        <v>13</v>
      </c>
    </row>
    <row r="42" spans="1:5" ht="25.5">
      <c r="A42" s="28" t="s">
        <v>40</v>
      </c>
      <c r="E42" s="29" t="s">
        <v>75</v>
      </c>
    </row>
    <row r="43" spans="1:5" ht="12.75">
      <c r="A43" s="30" t="s">
        <v>42</v>
      </c>
      <c r="E43" s="31" t="s">
        <v>43</v>
      </c>
    </row>
    <row r="44" spans="1:5" ht="12.75">
      <c r="A44" t="s">
        <v>44</v>
      </c>
      <c r="E44" s="29" t="s">
        <v>54</v>
      </c>
    </row>
    <row r="45" spans="1:16" ht="12.75">
      <c r="A45" s="19" t="s">
        <v>35</v>
      </c>
      <c s="23" t="s">
        <v>32</v>
      </c>
      <c s="23" t="s">
        <v>76</v>
      </c>
      <c s="19" t="s">
        <v>37</v>
      </c>
      <c s="24" t="s">
        <v>77</v>
      </c>
      <c s="25" t="s">
        <v>39</v>
      </c>
      <c s="26">
        <v>2</v>
      </c>
      <c s="27">
        <v>0</v>
      </c>
      <c s="27">
        <f>ROUND(ROUND(H45,2)*ROUND(G45,3),2)</f>
      </c>
      <c r="O45">
        <f>(I45*21)/100</f>
      </c>
      <c t="s">
        <v>13</v>
      </c>
    </row>
    <row r="46" spans="1:5" ht="25.5">
      <c r="A46" s="28" t="s">
        <v>40</v>
      </c>
      <c r="E46" s="29" t="s">
        <v>78</v>
      </c>
    </row>
    <row r="47" spans="1:5" ht="12.75">
      <c r="A47" s="30" t="s">
        <v>42</v>
      </c>
      <c r="E47" s="31" t="s">
        <v>79</v>
      </c>
    </row>
    <row r="48" spans="1:5" ht="89.25">
      <c r="A48" t="s">
        <v>44</v>
      </c>
      <c r="E48" s="29" t="s">
        <v>80</v>
      </c>
    </row>
    <row r="49" spans="1:16" ht="12.75">
      <c r="A49" s="19" t="s">
        <v>35</v>
      </c>
      <c s="23" t="s">
        <v>81</v>
      </c>
      <c s="23" t="s">
        <v>82</v>
      </c>
      <c s="19" t="s">
        <v>37</v>
      </c>
      <c s="24" t="s">
        <v>83</v>
      </c>
      <c s="25" t="s">
        <v>39</v>
      </c>
      <c s="26">
        <v>1</v>
      </c>
      <c s="27">
        <v>0</v>
      </c>
      <c s="27">
        <f>ROUND(ROUND(H49,2)*ROUND(G49,3),2)</f>
      </c>
      <c r="O49">
        <f>(I49*21)/100</f>
      </c>
      <c t="s">
        <v>13</v>
      </c>
    </row>
    <row r="50" spans="1:5" ht="102">
      <c r="A50" s="28" t="s">
        <v>40</v>
      </c>
      <c r="E50" s="29" t="s">
        <v>84</v>
      </c>
    </row>
    <row r="51" spans="1:5" ht="12.75">
      <c r="A51" s="30" t="s">
        <v>42</v>
      </c>
      <c r="E51" s="31" t="s">
        <v>43</v>
      </c>
    </row>
    <row r="52" spans="1:5" ht="12.75">
      <c r="A52" t="s">
        <v>44</v>
      </c>
      <c r="E52" s="29" t="s">
        <v>85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0+O9+O22+O143+O172+O193+O226+O303+O320+O333+O398</f>
      </c>
      <c t="s">
        <v>12</v>
      </c>
    </row>
    <row r="3" spans="1:16" ht="15" customHeight="1">
      <c r="A3" t="s">
        <v>1</v>
      </c>
      <c s="8" t="s">
        <v>4</v>
      </c>
      <c s="9" t="s">
        <v>5</v>
      </c>
      <c s="1"/>
      <c s="10" t="s">
        <v>6</v>
      </c>
      <c s="1"/>
      <c s="4"/>
      <c s="3" t="s">
        <v>90</v>
      </c>
      <c s="32">
        <f>0+I9+I22+I143+I172+I193+I226+I303+I320+I333+I398</f>
      </c>
      <c r="O3" t="s">
        <v>9</v>
      </c>
      <c t="s">
        <v>13</v>
      </c>
    </row>
    <row r="4" spans="1:16" ht="15" customHeight="1">
      <c r="A4" t="s">
        <v>7</v>
      </c>
      <c s="8" t="s">
        <v>86</v>
      </c>
      <c s="9" t="s">
        <v>87</v>
      </c>
      <c s="1"/>
      <c s="10" t="s">
        <v>88</v>
      </c>
      <c s="1"/>
      <c s="1"/>
      <c s="7"/>
      <c s="7"/>
      <c r="O4" t="s">
        <v>10</v>
      </c>
      <c t="s">
        <v>13</v>
      </c>
    </row>
    <row r="5" spans="1:16" ht="12.75" customHeight="1">
      <c r="A5" t="s">
        <v>89</v>
      </c>
      <c s="12" t="s">
        <v>8</v>
      </c>
      <c s="13" t="s">
        <v>90</v>
      </c>
      <c s="5"/>
      <c s="14" t="s">
        <v>91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25.5">
      <c r="A10" s="19" t="s">
        <v>35</v>
      </c>
      <c s="23" t="s">
        <v>19</v>
      </c>
      <c s="23" t="s">
        <v>92</v>
      </c>
      <c s="19" t="s">
        <v>19</v>
      </c>
      <c s="24" t="s">
        <v>93</v>
      </c>
      <c s="25" t="s">
        <v>94</v>
      </c>
      <c s="26">
        <v>4688.79</v>
      </c>
      <c s="27">
        <v>0</v>
      </c>
      <c s="27">
        <f>ROUND(ROUND(H10,2)*ROUND(G10,3),2)</f>
      </c>
      <c r="O10">
        <f>(I10*21)/100</f>
      </c>
      <c t="s">
        <v>13</v>
      </c>
    </row>
    <row r="11" spans="1:5" ht="12.75">
      <c r="A11" s="28" t="s">
        <v>40</v>
      </c>
      <c r="E11" s="29" t="s">
        <v>95</v>
      </c>
    </row>
    <row r="12" spans="1:5" ht="191.25">
      <c r="A12" s="30" t="s">
        <v>42</v>
      </c>
      <c r="E12" s="31" t="s">
        <v>96</v>
      </c>
    </row>
    <row r="13" spans="1:5" ht="140.25">
      <c r="A13" t="s">
        <v>44</v>
      </c>
      <c r="E13" s="29" t="s">
        <v>97</v>
      </c>
    </row>
    <row r="14" spans="1:16" ht="25.5">
      <c r="A14" s="19" t="s">
        <v>35</v>
      </c>
      <c s="23" t="s">
        <v>13</v>
      </c>
      <c s="23" t="s">
        <v>92</v>
      </c>
      <c s="19" t="s">
        <v>13</v>
      </c>
      <c s="24" t="s">
        <v>93</v>
      </c>
      <c s="25" t="s">
        <v>94</v>
      </c>
      <c s="26">
        <v>6349.51</v>
      </c>
      <c s="27">
        <v>0</v>
      </c>
      <c s="27">
        <f>ROUND(ROUND(H14,2)*ROUND(G14,3),2)</f>
      </c>
      <c r="O14">
        <f>(I14*21)/100</f>
      </c>
      <c t="s">
        <v>13</v>
      </c>
    </row>
    <row r="15" spans="1:5" ht="12.75">
      <c r="A15" s="28" t="s">
        <v>40</v>
      </c>
      <c r="E15" s="29" t="s">
        <v>98</v>
      </c>
    </row>
    <row r="16" spans="1:5" ht="63.75">
      <c r="A16" s="30" t="s">
        <v>42</v>
      </c>
      <c r="E16" s="31" t="s">
        <v>99</v>
      </c>
    </row>
    <row r="17" spans="1:5" ht="140.25">
      <c r="A17" t="s">
        <v>44</v>
      </c>
      <c r="E17" s="29" t="s">
        <v>97</v>
      </c>
    </row>
    <row r="18" spans="1:16" ht="25.5">
      <c r="A18" s="19" t="s">
        <v>35</v>
      </c>
      <c s="23" t="s">
        <v>12</v>
      </c>
      <c s="23" t="s">
        <v>100</v>
      </c>
      <c s="19" t="s">
        <v>37</v>
      </c>
      <c s="24" t="s">
        <v>101</v>
      </c>
      <c s="25" t="s">
        <v>94</v>
      </c>
      <c s="26">
        <v>133.427</v>
      </c>
      <c s="27">
        <v>0</v>
      </c>
      <c s="27">
        <f>ROUND(ROUND(H18,2)*ROUND(G18,3),2)</f>
      </c>
      <c r="O18">
        <f>(I18*21)/100</f>
      </c>
      <c t="s">
        <v>13</v>
      </c>
    </row>
    <row r="19" spans="1:5" ht="102">
      <c r="A19" s="28" t="s">
        <v>40</v>
      </c>
      <c r="E19" s="29" t="s">
        <v>102</v>
      </c>
    </row>
    <row r="20" spans="1:5" ht="140.25">
      <c r="A20" s="30" t="s">
        <v>42</v>
      </c>
      <c r="E20" s="31" t="s">
        <v>103</v>
      </c>
    </row>
    <row r="21" spans="1:5" ht="140.25">
      <c r="A21" t="s">
        <v>44</v>
      </c>
      <c r="E21" s="29" t="s">
        <v>97</v>
      </c>
    </row>
    <row r="22" spans="1:18" ht="12.75" customHeight="1">
      <c r="A22" s="5" t="s">
        <v>33</v>
      </c>
      <c s="5"/>
      <c s="35" t="s">
        <v>19</v>
      </c>
      <c s="5"/>
      <c s="21" t="s">
        <v>104</v>
      </c>
      <c s="5"/>
      <c s="5"/>
      <c s="5"/>
      <c s="36">
        <f>0+Q22</f>
      </c>
      <c r="O22">
        <f>0+R22</f>
      </c>
      <c r="Q22">
        <f>0+I23+I27+I31+I35+I39+I43+I47+I51+I55+I59+I63+I67+I71+I75+I79+I83+I87+I91+I95+I99+I103+I107+I111+I115+I119+I123+I127+I131+I135+I139</f>
      </c>
      <c>
        <f>0+O23+O27+O31+O35+O39+O43+O47+O51+O55+O59+O63+O67+O71+O75+O79+O83+O87+O91+O95+O99+O103+O107+O111+O115+O119+O123+O127+O131+O135+O139</f>
      </c>
    </row>
    <row r="23" spans="1:16" ht="12.75">
      <c r="A23" s="19" t="s">
        <v>35</v>
      </c>
      <c s="23" t="s">
        <v>23</v>
      </c>
      <c s="23" t="s">
        <v>105</v>
      </c>
      <c s="19" t="s">
        <v>37</v>
      </c>
      <c s="24" t="s">
        <v>106</v>
      </c>
      <c s="25" t="s">
        <v>107</v>
      </c>
      <c s="26">
        <v>98.8</v>
      </c>
      <c s="27">
        <v>0</v>
      </c>
      <c s="27">
        <f>ROUND(ROUND(H23,2)*ROUND(G23,3),2)</f>
      </c>
      <c r="O23">
        <f>(I23*21)/100</f>
      </c>
      <c t="s">
        <v>13</v>
      </c>
    </row>
    <row r="24" spans="1:5" ht="25.5">
      <c r="A24" s="28" t="s">
        <v>40</v>
      </c>
      <c r="E24" s="29" t="s">
        <v>108</v>
      </c>
    </row>
    <row r="25" spans="1:5" ht="140.25">
      <c r="A25" s="30" t="s">
        <v>42</v>
      </c>
      <c r="E25" s="31" t="s">
        <v>109</v>
      </c>
    </row>
    <row r="26" spans="1:5" ht="63.75">
      <c r="A26" t="s">
        <v>44</v>
      </c>
      <c r="E26" s="29" t="s">
        <v>110</v>
      </c>
    </row>
    <row r="27" spans="1:16" ht="25.5">
      <c r="A27" s="19" t="s">
        <v>35</v>
      </c>
      <c s="23" t="s">
        <v>25</v>
      </c>
      <c s="23" t="s">
        <v>111</v>
      </c>
      <c s="19" t="s">
        <v>19</v>
      </c>
      <c s="24" t="s">
        <v>112</v>
      </c>
      <c s="25" t="s">
        <v>113</v>
      </c>
      <c s="26">
        <v>1785.207</v>
      </c>
      <c s="27">
        <v>0</v>
      </c>
      <c s="27">
        <f>ROUND(ROUND(H27,2)*ROUND(G27,3),2)</f>
      </c>
      <c r="O27">
        <f>(I27*21)/100</f>
      </c>
      <c t="s">
        <v>13</v>
      </c>
    </row>
    <row r="28" spans="1:5" ht="25.5">
      <c r="A28" s="28" t="s">
        <v>40</v>
      </c>
      <c r="E28" s="29" t="s">
        <v>114</v>
      </c>
    </row>
    <row r="29" spans="1:5" ht="114.75">
      <c r="A29" s="30" t="s">
        <v>42</v>
      </c>
      <c r="E29" s="31" t="s">
        <v>115</v>
      </c>
    </row>
    <row r="30" spans="1:5" ht="63.75">
      <c r="A30" t="s">
        <v>44</v>
      </c>
      <c r="E30" s="29" t="s">
        <v>116</v>
      </c>
    </row>
    <row r="31" spans="1:16" ht="25.5">
      <c r="A31" s="19" t="s">
        <v>35</v>
      </c>
      <c s="23" t="s">
        <v>27</v>
      </c>
      <c s="23" t="s">
        <v>111</v>
      </c>
      <c s="19" t="s">
        <v>13</v>
      </c>
      <c s="24" t="s">
        <v>112</v>
      </c>
      <c s="25" t="s">
        <v>113</v>
      </c>
      <c s="26">
        <v>1081.476</v>
      </c>
      <c s="27">
        <v>0</v>
      </c>
      <c s="27">
        <f>ROUND(ROUND(H31,2)*ROUND(G31,3),2)</f>
      </c>
      <c r="O31">
        <f>(I31*21)/100</f>
      </c>
      <c t="s">
        <v>13</v>
      </c>
    </row>
    <row r="32" spans="1:5" ht="51">
      <c r="A32" s="28" t="s">
        <v>40</v>
      </c>
      <c r="E32" s="29" t="s">
        <v>117</v>
      </c>
    </row>
    <row r="33" spans="1:5" ht="63.75">
      <c r="A33" s="30" t="s">
        <v>42</v>
      </c>
      <c r="E33" s="31" t="s">
        <v>118</v>
      </c>
    </row>
    <row r="34" spans="1:5" ht="63.75">
      <c r="A34" t="s">
        <v>44</v>
      </c>
      <c r="E34" s="29" t="s">
        <v>116</v>
      </c>
    </row>
    <row r="35" spans="1:16" ht="25.5">
      <c r="A35" s="19" t="s">
        <v>35</v>
      </c>
      <c s="23" t="s">
        <v>62</v>
      </c>
      <c s="23" t="s">
        <v>119</v>
      </c>
      <c s="19" t="s">
        <v>37</v>
      </c>
      <c s="24" t="s">
        <v>120</v>
      </c>
      <c s="25" t="s">
        <v>113</v>
      </c>
      <c s="26">
        <v>6.9</v>
      </c>
      <c s="27">
        <v>0</v>
      </c>
      <c s="27">
        <f>ROUND(ROUND(H35,2)*ROUND(G35,3),2)</f>
      </c>
      <c r="O35">
        <f>(I35*21)/100</f>
      </c>
      <c t="s">
        <v>13</v>
      </c>
    </row>
    <row r="36" spans="1:5" ht="25.5">
      <c r="A36" s="28" t="s">
        <v>40</v>
      </c>
      <c r="E36" s="29" t="s">
        <v>121</v>
      </c>
    </row>
    <row r="37" spans="1:5" ht="25.5">
      <c r="A37" s="30" t="s">
        <v>42</v>
      </c>
      <c r="E37" s="31" t="s">
        <v>122</v>
      </c>
    </row>
    <row r="38" spans="1:5" ht="63.75">
      <c r="A38" t="s">
        <v>44</v>
      </c>
      <c r="E38" s="29" t="s">
        <v>116</v>
      </c>
    </row>
    <row r="39" spans="1:16" ht="12.75">
      <c r="A39" s="19" t="s">
        <v>35</v>
      </c>
      <c s="23" t="s">
        <v>68</v>
      </c>
      <c s="23" t="s">
        <v>123</v>
      </c>
      <c s="19" t="s">
        <v>37</v>
      </c>
      <c s="24" t="s">
        <v>124</v>
      </c>
      <c s="25" t="s">
        <v>125</v>
      </c>
      <c s="26">
        <v>258</v>
      </c>
      <c s="27">
        <v>0</v>
      </c>
      <c s="27">
        <f>ROUND(ROUND(H39,2)*ROUND(G39,3),2)</f>
      </c>
      <c r="O39">
        <f>(I39*21)/100</f>
      </c>
      <c t="s">
        <v>13</v>
      </c>
    </row>
    <row r="40" spans="1:5" ht="25.5">
      <c r="A40" s="28" t="s">
        <v>40</v>
      </c>
      <c r="E40" s="29" t="s">
        <v>126</v>
      </c>
    </row>
    <row r="41" spans="1:5" ht="51">
      <c r="A41" s="30" t="s">
        <v>42</v>
      </c>
      <c r="E41" s="31" t="s">
        <v>127</v>
      </c>
    </row>
    <row r="42" spans="1:5" ht="63.75">
      <c r="A42" t="s">
        <v>44</v>
      </c>
      <c r="E42" s="29" t="s">
        <v>116</v>
      </c>
    </row>
    <row r="43" spans="1:16" ht="12.75">
      <c r="A43" s="19" t="s">
        <v>35</v>
      </c>
      <c s="23" t="s">
        <v>30</v>
      </c>
      <c s="23" t="s">
        <v>128</v>
      </c>
      <c s="19" t="s">
        <v>37</v>
      </c>
      <c s="24" t="s">
        <v>129</v>
      </c>
      <c s="25" t="s">
        <v>113</v>
      </c>
      <c s="26">
        <v>1057.885</v>
      </c>
      <c s="27">
        <v>0</v>
      </c>
      <c s="27">
        <f>ROUND(ROUND(H43,2)*ROUND(G43,3),2)</f>
      </c>
      <c r="O43">
        <f>(I43*21)/100</f>
      </c>
      <c t="s">
        <v>13</v>
      </c>
    </row>
    <row r="44" spans="1:5" ht="38.25">
      <c r="A44" s="28" t="s">
        <v>40</v>
      </c>
      <c r="E44" s="29" t="s">
        <v>130</v>
      </c>
    </row>
    <row r="45" spans="1:5" ht="114.75">
      <c r="A45" s="30" t="s">
        <v>42</v>
      </c>
      <c r="E45" s="31" t="s">
        <v>131</v>
      </c>
    </row>
    <row r="46" spans="1:5" ht="63.75">
      <c r="A46" t="s">
        <v>44</v>
      </c>
      <c r="E46" s="29" t="s">
        <v>116</v>
      </c>
    </row>
    <row r="47" spans="1:16" ht="12.75">
      <c r="A47" s="19" t="s">
        <v>35</v>
      </c>
      <c s="23" t="s">
        <v>32</v>
      </c>
      <c s="23" t="s">
        <v>132</v>
      </c>
      <c s="19" t="s">
        <v>37</v>
      </c>
      <c s="24" t="s">
        <v>133</v>
      </c>
      <c s="25" t="s">
        <v>125</v>
      </c>
      <c s="26">
        <v>479</v>
      </c>
      <c s="27">
        <v>0</v>
      </c>
      <c s="27">
        <f>ROUND(ROUND(H47,2)*ROUND(G47,3),2)</f>
      </c>
      <c r="O47">
        <f>(I47*21)/100</f>
      </c>
      <c t="s">
        <v>13</v>
      </c>
    </row>
    <row r="48" spans="1:5" ht="12.75">
      <c r="A48" s="28" t="s">
        <v>40</v>
      </c>
      <c r="E48" s="29" t="s">
        <v>134</v>
      </c>
    </row>
    <row r="49" spans="1:5" ht="76.5">
      <c r="A49" s="30" t="s">
        <v>42</v>
      </c>
      <c r="E49" s="31" t="s">
        <v>135</v>
      </c>
    </row>
    <row r="50" spans="1:5" ht="25.5">
      <c r="A50" t="s">
        <v>44</v>
      </c>
      <c r="E50" s="29" t="s">
        <v>136</v>
      </c>
    </row>
    <row r="51" spans="1:16" ht="12.75">
      <c r="A51" s="19" t="s">
        <v>35</v>
      </c>
      <c s="23" t="s">
        <v>81</v>
      </c>
      <c s="23" t="s">
        <v>137</v>
      </c>
      <c s="19" t="s">
        <v>37</v>
      </c>
      <c s="24" t="s">
        <v>138</v>
      </c>
      <c s="25" t="s">
        <v>113</v>
      </c>
      <c s="26">
        <v>127.3</v>
      </c>
      <c s="27">
        <v>0</v>
      </c>
      <c s="27">
        <f>ROUND(ROUND(H51,2)*ROUND(G51,3),2)</f>
      </c>
      <c r="O51">
        <f>(I51*21)/100</f>
      </c>
      <c t="s">
        <v>13</v>
      </c>
    </row>
    <row r="52" spans="1:5" ht="38.25">
      <c r="A52" s="28" t="s">
        <v>40</v>
      </c>
      <c r="E52" s="29" t="s">
        <v>139</v>
      </c>
    </row>
    <row r="53" spans="1:5" ht="140.25">
      <c r="A53" s="30" t="s">
        <v>42</v>
      </c>
      <c r="E53" s="31" t="s">
        <v>140</v>
      </c>
    </row>
    <row r="54" spans="1:5" ht="38.25">
      <c r="A54" t="s">
        <v>44</v>
      </c>
      <c r="E54" s="29" t="s">
        <v>141</v>
      </c>
    </row>
    <row r="55" spans="1:16" ht="12.75">
      <c r="A55" s="19" t="s">
        <v>35</v>
      </c>
      <c s="23" t="s">
        <v>142</v>
      </c>
      <c s="23" t="s">
        <v>143</v>
      </c>
      <c s="19" t="s">
        <v>19</v>
      </c>
      <c s="24" t="s">
        <v>144</v>
      </c>
      <c s="25" t="s">
        <v>113</v>
      </c>
      <c s="26">
        <v>66.948</v>
      </c>
      <c s="27">
        <v>0</v>
      </c>
      <c s="27">
        <f>ROUND(ROUND(H55,2)*ROUND(G55,3),2)</f>
      </c>
      <c r="O55">
        <f>(I55*21)/100</f>
      </c>
      <c t="s">
        <v>13</v>
      </c>
    </row>
    <row r="56" spans="1:5" ht="25.5">
      <c r="A56" s="28" t="s">
        <v>40</v>
      </c>
      <c r="E56" s="29" t="s">
        <v>145</v>
      </c>
    </row>
    <row r="57" spans="1:5" ht="51">
      <c r="A57" s="30" t="s">
        <v>42</v>
      </c>
      <c r="E57" s="31" t="s">
        <v>146</v>
      </c>
    </row>
    <row r="58" spans="1:5" ht="369.75">
      <c r="A58" t="s">
        <v>44</v>
      </c>
      <c r="E58" s="29" t="s">
        <v>147</v>
      </c>
    </row>
    <row r="59" spans="1:16" ht="12.75">
      <c r="A59" s="19" t="s">
        <v>35</v>
      </c>
      <c s="23" t="s">
        <v>148</v>
      </c>
      <c s="23" t="s">
        <v>143</v>
      </c>
      <c s="19" t="s">
        <v>13</v>
      </c>
      <c s="24" t="s">
        <v>144</v>
      </c>
      <c s="25" t="s">
        <v>113</v>
      </c>
      <c s="26">
        <v>1745.178</v>
      </c>
      <c s="27">
        <v>0</v>
      </c>
      <c s="27">
        <f>ROUND(ROUND(H59,2)*ROUND(G59,3),2)</f>
      </c>
      <c r="O59">
        <f>(I59*21)/100</f>
      </c>
      <c t="s">
        <v>13</v>
      </c>
    </row>
    <row r="60" spans="1:5" ht="51">
      <c r="A60" s="28" t="s">
        <v>40</v>
      </c>
      <c r="E60" s="29" t="s">
        <v>149</v>
      </c>
    </row>
    <row r="61" spans="1:5" ht="293.25">
      <c r="A61" s="30" t="s">
        <v>42</v>
      </c>
      <c r="E61" s="31" t="s">
        <v>150</v>
      </c>
    </row>
    <row r="62" spans="1:5" ht="369.75">
      <c r="A62" t="s">
        <v>44</v>
      </c>
      <c r="E62" s="29" t="s">
        <v>147</v>
      </c>
    </row>
    <row r="63" spans="1:16" ht="12.75">
      <c r="A63" s="19" t="s">
        <v>35</v>
      </c>
      <c s="23" t="s">
        <v>151</v>
      </c>
      <c s="23" t="s">
        <v>152</v>
      </c>
      <c s="19" t="s">
        <v>37</v>
      </c>
      <c s="24" t="s">
        <v>153</v>
      </c>
      <c s="25" t="s">
        <v>113</v>
      </c>
      <c s="26">
        <v>118.427</v>
      </c>
      <c s="27">
        <v>0</v>
      </c>
      <c s="27">
        <f>ROUND(ROUND(H63,2)*ROUND(G63,3),2)</f>
      </c>
      <c r="O63">
        <f>(I63*21)/100</f>
      </c>
      <c t="s">
        <v>13</v>
      </c>
    </row>
    <row r="64" spans="1:5" ht="12.75">
      <c r="A64" s="28" t="s">
        <v>40</v>
      </c>
      <c r="E64" s="29" t="s">
        <v>154</v>
      </c>
    </row>
    <row r="65" spans="1:5" ht="12.75">
      <c r="A65" s="30" t="s">
        <v>42</v>
      </c>
      <c r="E65" s="31" t="s">
        <v>155</v>
      </c>
    </row>
    <row r="66" spans="1:5" ht="306">
      <c r="A66" t="s">
        <v>44</v>
      </c>
      <c r="E66" s="29" t="s">
        <v>156</v>
      </c>
    </row>
    <row r="67" spans="1:16" ht="12.75">
      <c r="A67" s="19" t="s">
        <v>35</v>
      </c>
      <c s="23" t="s">
        <v>157</v>
      </c>
      <c s="23" t="s">
        <v>158</v>
      </c>
      <c s="19" t="s">
        <v>37</v>
      </c>
      <c s="24" t="s">
        <v>159</v>
      </c>
      <c s="25" t="s">
        <v>107</v>
      </c>
      <c s="26">
        <v>811.5</v>
      </c>
      <c s="27">
        <v>0</v>
      </c>
      <c s="27">
        <f>ROUND(ROUND(H67,2)*ROUND(G67,3),2)</f>
      </c>
      <c r="O67">
        <f>(I67*21)/100</f>
      </c>
      <c t="s">
        <v>13</v>
      </c>
    </row>
    <row r="68" spans="1:5" ht="25.5">
      <c r="A68" s="28" t="s">
        <v>40</v>
      </c>
      <c r="E68" s="29" t="s">
        <v>160</v>
      </c>
    </row>
    <row r="69" spans="1:5" ht="76.5">
      <c r="A69" s="30" t="s">
        <v>42</v>
      </c>
      <c r="E69" s="31" t="s">
        <v>161</v>
      </c>
    </row>
    <row r="70" spans="1:5" ht="25.5">
      <c r="A70" t="s">
        <v>44</v>
      </c>
      <c r="E70" s="29" t="s">
        <v>162</v>
      </c>
    </row>
    <row r="71" spans="1:16" ht="12.75">
      <c r="A71" s="19" t="s">
        <v>35</v>
      </c>
      <c s="23" t="s">
        <v>163</v>
      </c>
      <c s="23" t="s">
        <v>164</v>
      </c>
      <c s="19" t="s">
        <v>37</v>
      </c>
      <c s="24" t="s">
        <v>165</v>
      </c>
      <c s="25" t="s">
        <v>125</v>
      </c>
      <c s="26">
        <v>82</v>
      </c>
      <c s="27">
        <v>0</v>
      </c>
      <c s="27">
        <f>ROUND(ROUND(H71,2)*ROUND(G71,3),2)</f>
      </c>
      <c r="O71">
        <f>(I71*21)/100</f>
      </c>
      <c t="s">
        <v>13</v>
      </c>
    </row>
    <row r="72" spans="1:5" ht="25.5">
      <c r="A72" s="28" t="s">
        <v>40</v>
      </c>
      <c r="E72" s="29" t="s">
        <v>166</v>
      </c>
    </row>
    <row r="73" spans="1:5" ht="51">
      <c r="A73" s="30" t="s">
        <v>42</v>
      </c>
      <c r="E73" s="31" t="s">
        <v>167</v>
      </c>
    </row>
    <row r="74" spans="1:5" ht="63.75">
      <c r="A74" t="s">
        <v>44</v>
      </c>
      <c r="E74" s="29" t="s">
        <v>168</v>
      </c>
    </row>
    <row r="75" spans="1:16" ht="12.75">
      <c r="A75" s="19" t="s">
        <v>35</v>
      </c>
      <c s="23" t="s">
        <v>169</v>
      </c>
      <c s="23" t="s">
        <v>170</v>
      </c>
      <c s="19" t="s">
        <v>37</v>
      </c>
      <c s="24" t="s">
        <v>171</v>
      </c>
      <c s="25" t="s">
        <v>172</v>
      </c>
      <c s="26">
        <v>1</v>
      </c>
      <c s="27">
        <v>0</v>
      </c>
      <c s="27">
        <f>ROUND(ROUND(H75,2)*ROUND(G75,3),2)</f>
      </c>
      <c r="O75">
        <f>(I75*21)/100</f>
      </c>
      <c t="s">
        <v>13</v>
      </c>
    </row>
    <row r="76" spans="1:5" ht="25.5">
      <c r="A76" s="28" t="s">
        <v>40</v>
      </c>
      <c r="E76" s="29" t="s">
        <v>173</v>
      </c>
    </row>
    <row r="77" spans="1:5" ht="12.75">
      <c r="A77" s="30" t="s">
        <v>42</v>
      </c>
      <c r="E77" s="31" t="s">
        <v>174</v>
      </c>
    </row>
    <row r="78" spans="1:5" ht="63.75">
      <c r="A78" t="s">
        <v>44</v>
      </c>
      <c r="E78" s="29" t="s">
        <v>168</v>
      </c>
    </row>
    <row r="79" spans="1:16" ht="12.75">
      <c r="A79" s="19" t="s">
        <v>35</v>
      </c>
      <c s="23" t="s">
        <v>175</v>
      </c>
      <c s="23" t="s">
        <v>176</v>
      </c>
      <c s="19" t="s">
        <v>37</v>
      </c>
      <c s="24" t="s">
        <v>177</v>
      </c>
      <c s="25" t="s">
        <v>125</v>
      </c>
      <c s="26">
        <v>100</v>
      </c>
      <c s="27">
        <v>0</v>
      </c>
      <c s="27">
        <f>ROUND(ROUND(H79,2)*ROUND(G79,3),2)</f>
      </c>
      <c r="O79">
        <f>(I79*21)/100</f>
      </c>
      <c t="s">
        <v>13</v>
      </c>
    </row>
    <row r="80" spans="1:5" ht="25.5">
      <c r="A80" s="28" t="s">
        <v>40</v>
      </c>
      <c r="E80" s="29" t="s">
        <v>178</v>
      </c>
    </row>
    <row r="81" spans="1:5" ht="63.75">
      <c r="A81" s="30" t="s">
        <v>42</v>
      </c>
      <c r="E81" s="31" t="s">
        <v>179</v>
      </c>
    </row>
    <row r="82" spans="1:5" ht="63.75">
      <c r="A82" t="s">
        <v>44</v>
      </c>
      <c r="E82" s="29" t="s">
        <v>168</v>
      </c>
    </row>
    <row r="83" spans="1:16" ht="12.75">
      <c r="A83" s="19" t="s">
        <v>35</v>
      </c>
      <c s="23" t="s">
        <v>180</v>
      </c>
      <c s="23" t="s">
        <v>181</v>
      </c>
      <c s="19" t="s">
        <v>37</v>
      </c>
      <c s="24" t="s">
        <v>182</v>
      </c>
      <c s="25" t="s">
        <v>125</v>
      </c>
      <c s="26">
        <v>59</v>
      </c>
      <c s="27">
        <v>0</v>
      </c>
      <c s="27">
        <f>ROUND(ROUND(H83,2)*ROUND(G83,3),2)</f>
      </c>
      <c r="O83">
        <f>(I83*21)/100</f>
      </c>
      <c t="s">
        <v>13</v>
      </c>
    </row>
    <row r="84" spans="1:5" ht="25.5">
      <c r="A84" s="28" t="s">
        <v>40</v>
      </c>
      <c r="E84" s="29" t="s">
        <v>183</v>
      </c>
    </row>
    <row r="85" spans="1:5" ht="51">
      <c r="A85" s="30" t="s">
        <v>42</v>
      </c>
      <c r="E85" s="31" t="s">
        <v>184</v>
      </c>
    </row>
    <row r="86" spans="1:5" ht="63.75">
      <c r="A86" t="s">
        <v>44</v>
      </c>
      <c r="E86" s="29" t="s">
        <v>168</v>
      </c>
    </row>
    <row r="87" spans="1:16" ht="12.75">
      <c r="A87" s="19" t="s">
        <v>35</v>
      </c>
      <c s="23" t="s">
        <v>185</v>
      </c>
      <c s="23" t="s">
        <v>186</v>
      </c>
      <c s="19" t="s">
        <v>37</v>
      </c>
      <c s="24" t="s">
        <v>187</v>
      </c>
      <c s="25" t="s">
        <v>125</v>
      </c>
      <c s="26">
        <v>15</v>
      </c>
      <c s="27">
        <v>0</v>
      </c>
      <c s="27">
        <f>ROUND(ROUND(H87,2)*ROUND(G87,3),2)</f>
      </c>
      <c r="O87">
        <f>(I87*21)/100</f>
      </c>
      <c t="s">
        <v>13</v>
      </c>
    </row>
    <row r="88" spans="1:5" ht="25.5">
      <c r="A88" s="28" t="s">
        <v>40</v>
      </c>
      <c r="E88" s="29" t="s">
        <v>188</v>
      </c>
    </row>
    <row r="89" spans="1:5" ht="12.75">
      <c r="A89" s="30" t="s">
        <v>42</v>
      </c>
      <c r="E89" s="31" t="s">
        <v>189</v>
      </c>
    </row>
    <row r="90" spans="1:5" ht="63.75">
      <c r="A90" t="s">
        <v>44</v>
      </c>
      <c r="E90" s="29" t="s">
        <v>168</v>
      </c>
    </row>
    <row r="91" spans="1:16" ht="12.75">
      <c r="A91" s="19" t="s">
        <v>35</v>
      </c>
      <c s="23" t="s">
        <v>190</v>
      </c>
      <c s="23" t="s">
        <v>191</v>
      </c>
      <c s="19" t="s">
        <v>37</v>
      </c>
      <c s="24" t="s">
        <v>192</v>
      </c>
      <c s="25" t="s">
        <v>125</v>
      </c>
      <c s="26">
        <v>25</v>
      </c>
      <c s="27">
        <v>0</v>
      </c>
      <c s="27">
        <f>ROUND(ROUND(H91,2)*ROUND(G91,3),2)</f>
      </c>
      <c r="O91">
        <f>(I91*21)/100</f>
      </c>
      <c t="s">
        <v>13</v>
      </c>
    </row>
    <row r="92" spans="1:5" ht="25.5">
      <c r="A92" s="28" t="s">
        <v>40</v>
      </c>
      <c r="E92" s="29" t="s">
        <v>193</v>
      </c>
    </row>
    <row r="93" spans="1:5" ht="38.25">
      <c r="A93" s="30" t="s">
        <v>42</v>
      </c>
      <c r="E93" s="31" t="s">
        <v>194</v>
      </c>
    </row>
    <row r="94" spans="1:5" ht="63.75">
      <c r="A94" t="s">
        <v>44</v>
      </c>
      <c r="E94" s="29" t="s">
        <v>168</v>
      </c>
    </row>
    <row r="95" spans="1:16" ht="12.75">
      <c r="A95" s="19" t="s">
        <v>35</v>
      </c>
      <c s="23" t="s">
        <v>195</v>
      </c>
      <c s="23" t="s">
        <v>196</v>
      </c>
      <c s="19" t="s">
        <v>19</v>
      </c>
      <c s="24" t="s">
        <v>197</v>
      </c>
      <c s="25" t="s">
        <v>113</v>
      </c>
      <c s="26">
        <v>64.94</v>
      </c>
      <c s="27">
        <v>0</v>
      </c>
      <c s="27">
        <f>ROUND(ROUND(H95,2)*ROUND(G95,3),2)</f>
      </c>
      <c r="O95">
        <f>(I95*21)/100</f>
      </c>
      <c t="s">
        <v>13</v>
      </c>
    </row>
    <row r="96" spans="1:5" ht="25.5">
      <c r="A96" s="28" t="s">
        <v>40</v>
      </c>
      <c r="E96" s="29" t="s">
        <v>198</v>
      </c>
    </row>
    <row r="97" spans="1:5" ht="178.5">
      <c r="A97" s="30" t="s">
        <v>42</v>
      </c>
      <c r="E97" s="31" t="s">
        <v>199</v>
      </c>
    </row>
    <row r="98" spans="1:5" ht="318.75">
      <c r="A98" t="s">
        <v>44</v>
      </c>
      <c r="E98" s="29" t="s">
        <v>200</v>
      </c>
    </row>
    <row r="99" spans="1:16" ht="12.75">
      <c r="A99" s="19" t="s">
        <v>35</v>
      </c>
      <c s="23" t="s">
        <v>201</v>
      </c>
      <c s="23" t="s">
        <v>196</v>
      </c>
      <c s="19" t="s">
        <v>13</v>
      </c>
      <c s="24" t="s">
        <v>197</v>
      </c>
      <c s="25" t="s">
        <v>113</v>
      </c>
      <c s="26">
        <v>6</v>
      </c>
      <c s="27">
        <v>0</v>
      </c>
      <c s="27">
        <f>ROUND(ROUND(H99,2)*ROUND(G99,3),2)</f>
      </c>
      <c r="O99">
        <f>(I99*21)/100</f>
      </c>
      <c t="s">
        <v>13</v>
      </c>
    </row>
    <row r="100" spans="1:5" ht="38.25">
      <c r="A100" s="28" t="s">
        <v>40</v>
      </c>
      <c r="E100" s="29" t="s">
        <v>202</v>
      </c>
    </row>
    <row r="101" spans="1:5" ht="25.5">
      <c r="A101" s="30" t="s">
        <v>42</v>
      </c>
      <c r="E101" s="31" t="s">
        <v>203</v>
      </c>
    </row>
    <row r="102" spans="1:5" ht="318.75">
      <c r="A102" t="s">
        <v>44</v>
      </c>
      <c r="E102" s="29" t="s">
        <v>200</v>
      </c>
    </row>
    <row r="103" spans="1:16" ht="12.75">
      <c r="A103" s="19" t="s">
        <v>35</v>
      </c>
      <c s="23" t="s">
        <v>204</v>
      </c>
      <c s="23" t="s">
        <v>205</v>
      </c>
      <c s="19" t="s">
        <v>37</v>
      </c>
      <c s="24" t="s">
        <v>206</v>
      </c>
      <c s="25" t="s">
        <v>113</v>
      </c>
      <c s="26">
        <v>332.111</v>
      </c>
      <c s="27">
        <v>0</v>
      </c>
      <c s="27">
        <f>ROUND(ROUND(H103,2)*ROUND(G103,3),2)</f>
      </c>
      <c r="O103">
        <f>(I103*21)/100</f>
      </c>
      <c t="s">
        <v>13</v>
      </c>
    </row>
    <row r="104" spans="1:5" ht="25.5">
      <c r="A104" s="28" t="s">
        <v>40</v>
      </c>
      <c r="E104" s="29" t="s">
        <v>207</v>
      </c>
    </row>
    <row r="105" spans="1:5" ht="408">
      <c r="A105" s="30" t="s">
        <v>42</v>
      </c>
      <c r="E105" s="31" t="s">
        <v>208</v>
      </c>
    </row>
    <row r="106" spans="1:5" ht="318.75">
      <c r="A106" t="s">
        <v>44</v>
      </c>
      <c r="E106" s="29" t="s">
        <v>200</v>
      </c>
    </row>
    <row r="107" spans="1:16" ht="12.75">
      <c r="A107" s="19" t="s">
        <v>35</v>
      </c>
      <c s="23" t="s">
        <v>209</v>
      </c>
      <c s="23" t="s">
        <v>210</v>
      </c>
      <c s="19" t="s">
        <v>37</v>
      </c>
      <c s="24" t="s">
        <v>211</v>
      </c>
      <c s="25" t="s">
        <v>113</v>
      </c>
      <c s="26">
        <v>118.427</v>
      </c>
      <c s="27">
        <v>0</v>
      </c>
      <c s="27">
        <f>ROUND(ROUND(H107,2)*ROUND(G107,3),2)</f>
      </c>
      <c r="O107">
        <f>(I107*21)/100</f>
      </c>
      <c t="s">
        <v>13</v>
      </c>
    </row>
    <row r="108" spans="1:5" ht="12.75">
      <c r="A108" s="28" t="s">
        <v>40</v>
      </c>
      <c r="E108" s="29" t="s">
        <v>37</v>
      </c>
    </row>
    <row r="109" spans="1:5" ht="12.75">
      <c r="A109" s="30" t="s">
        <v>42</v>
      </c>
      <c r="E109" s="31" t="s">
        <v>155</v>
      </c>
    </row>
    <row r="110" spans="1:5" ht="191.25">
      <c r="A110" t="s">
        <v>44</v>
      </c>
      <c r="E110" s="29" t="s">
        <v>212</v>
      </c>
    </row>
    <row r="111" spans="1:16" ht="12.75">
      <c r="A111" s="19" t="s">
        <v>35</v>
      </c>
      <c s="23" t="s">
        <v>213</v>
      </c>
      <c s="23" t="s">
        <v>214</v>
      </c>
      <c s="19" t="s">
        <v>37</v>
      </c>
      <c s="24" t="s">
        <v>215</v>
      </c>
      <c s="25" t="s">
        <v>113</v>
      </c>
      <c s="26">
        <v>50.4</v>
      </c>
      <c s="27">
        <v>0</v>
      </c>
      <c s="27">
        <f>ROUND(ROUND(H111,2)*ROUND(G111,3),2)</f>
      </c>
      <c r="O111">
        <f>(I111*21)/100</f>
      </c>
      <c t="s">
        <v>13</v>
      </c>
    </row>
    <row r="112" spans="1:5" ht="12.75">
      <c r="A112" s="28" t="s">
        <v>40</v>
      </c>
      <c r="E112" s="29" t="s">
        <v>216</v>
      </c>
    </row>
    <row r="113" spans="1:5" ht="89.25">
      <c r="A113" s="30" t="s">
        <v>42</v>
      </c>
      <c r="E113" s="31" t="s">
        <v>217</v>
      </c>
    </row>
    <row r="114" spans="1:5" ht="242.25">
      <c r="A114" t="s">
        <v>44</v>
      </c>
      <c r="E114" s="29" t="s">
        <v>218</v>
      </c>
    </row>
    <row r="115" spans="1:16" ht="12.75">
      <c r="A115" s="19" t="s">
        <v>35</v>
      </c>
      <c s="23" t="s">
        <v>219</v>
      </c>
      <c s="23" t="s">
        <v>220</v>
      </c>
      <c s="19" t="s">
        <v>37</v>
      </c>
      <c s="24" t="s">
        <v>221</v>
      </c>
      <c s="25" t="s">
        <v>113</v>
      </c>
      <c s="26">
        <v>118.427</v>
      </c>
      <c s="27">
        <v>0</v>
      </c>
      <c s="27">
        <f>ROUND(ROUND(H115,2)*ROUND(G115,3),2)</f>
      </c>
      <c r="O115">
        <f>(I115*21)/100</f>
      </c>
      <c t="s">
        <v>13</v>
      </c>
    </row>
    <row r="116" spans="1:5" ht="12.75">
      <c r="A116" s="28" t="s">
        <v>40</v>
      </c>
      <c r="E116" s="29" t="s">
        <v>222</v>
      </c>
    </row>
    <row r="117" spans="1:5" ht="76.5">
      <c r="A117" s="30" t="s">
        <v>42</v>
      </c>
      <c r="E117" s="31" t="s">
        <v>223</v>
      </c>
    </row>
    <row r="118" spans="1:5" ht="280.5">
      <c r="A118" t="s">
        <v>44</v>
      </c>
      <c r="E118" s="29" t="s">
        <v>224</v>
      </c>
    </row>
    <row r="119" spans="1:16" ht="12.75">
      <c r="A119" s="19" t="s">
        <v>35</v>
      </c>
      <c s="23" t="s">
        <v>225</v>
      </c>
      <c s="23" t="s">
        <v>226</v>
      </c>
      <c s="19" t="s">
        <v>19</v>
      </c>
      <c s="24" t="s">
        <v>227</v>
      </c>
      <c s="25" t="s">
        <v>113</v>
      </c>
      <c s="26">
        <v>108.955</v>
      </c>
      <c s="27">
        <v>0</v>
      </c>
      <c s="27">
        <f>ROUND(ROUND(H119,2)*ROUND(G119,3),2)</f>
      </c>
      <c r="O119">
        <f>(I119*21)/100</f>
      </c>
      <c t="s">
        <v>13</v>
      </c>
    </row>
    <row r="120" spans="1:5" ht="12.75">
      <c r="A120" s="28" t="s">
        <v>40</v>
      </c>
      <c r="E120" s="29" t="s">
        <v>228</v>
      </c>
    </row>
    <row r="121" spans="1:5" ht="344.25">
      <c r="A121" s="30" t="s">
        <v>42</v>
      </c>
      <c r="E121" s="31" t="s">
        <v>229</v>
      </c>
    </row>
    <row r="122" spans="1:5" ht="293.25">
      <c r="A122" t="s">
        <v>44</v>
      </c>
      <c r="E122" s="29" t="s">
        <v>230</v>
      </c>
    </row>
    <row r="123" spans="1:16" ht="12.75">
      <c r="A123" s="19" t="s">
        <v>35</v>
      </c>
      <c s="23" t="s">
        <v>231</v>
      </c>
      <c s="23" t="s">
        <v>226</v>
      </c>
      <c s="19" t="s">
        <v>13</v>
      </c>
      <c s="24" t="s">
        <v>227</v>
      </c>
      <c s="25" t="s">
        <v>113</v>
      </c>
      <c s="26">
        <v>41.75</v>
      </c>
      <c s="27">
        <v>0</v>
      </c>
      <c s="27">
        <f>ROUND(ROUND(H123,2)*ROUND(G123,3),2)</f>
      </c>
      <c r="O123">
        <f>(I123*21)/100</f>
      </c>
      <c t="s">
        <v>13</v>
      </c>
    </row>
    <row r="124" spans="1:5" ht="12.75">
      <c r="A124" s="28" t="s">
        <v>40</v>
      </c>
      <c r="E124" s="29" t="s">
        <v>232</v>
      </c>
    </row>
    <row r="125" spans="1:5" ht="114.75">
      <c r="A125" s="30" t="s">
        <v>42</v>
      </c>
      <c r="E125" s="31" t="s">
        <v>233</v>
      </c>
    </row>
    <row r="126" spans="1:5" ht="293.25">
      <c r="A126" t="s">
        <v>44</v>
      </c>
      <c r="E126" s="29" t="s">
        <v>230</v>
      </c>
    </row>
    <row r="127" spans="1:16" ht="12.75">
      <c r="A127" s="19" t="s">
        <v>35</v>
      </c>
      <c s="23" t="s">
        <v>234</v>
      </c>
      <c s="23" t="s">
        <v>226</v>
      </c>
      <c s="19" t="s">
        <v>12</v>
      </c>
      <c s="24" t="s">
        <v>227</v>
      </c>
      <c s="25" t="s">
        <v>113</v>
      </c>
      <c s="26">
        <v>5</v>
      </c>
      <c s="27">
        <v>0</v>
      </c>
      <c s="27">
        <f>ROUND(ROUND(H127,2)*ROUND(G127,3),2)</f>
      </c>
      <c r="O127">
        <f>(I127*21)/100</f>
      </c>
      <c t="s">
        <v>13</v>
      </c>
    </row>
    <row r="128" spans="1:5" ht="25.5">
      <c r="A128" s="28" t="s">
        <v>40</v>
      </c>
      <c r="E128" s="29" t="s">
        <v>235</v>
      </c>
    </row>
    <row r="129" spans="1:5" ht="25.5">
      <c r="A129" s="30" t="s">
        <v>42</v>
      </c>
      <c r="E129" s="31" t="s">
        <v>236</v>
      </c>
    </row>
    <row r="130" spans="1:5" ht="293.25">
      <c r="A130" t="s">
        <v>44</v>
      </c>
      <c r="E130" s="29" t="s">
        <v>230</v>
      </c>
    </row>
    <row r="131" spans="1:16" ht="12.75">
      <c r="A131" s="19" t="s">
        <v>35</v>
      </c>
      <c s="23" t="s">
        <v>237</v>
      </c>
      <c s="23" t="s">
        <v>238</v>
      </c>
      <c s="19" t="s">
        <v>37</v>
      </c>
      <c s="24" t="s">
        <v>239</v>
      </c>
      <c s="25" t="s">
        <v>107</v>
      </c>
      <c s="26">
        <v>5658.3</v>
      </c>
      <c s="27">
        <v>0</v>
      </c>
      <c s="27">
        <f>ROUND(ROUND(H131,2)*ROUND(G131,3),2)</f>
      </c>
      <c r="O131">
        <f>(I131*21)/100</f>
      </c>
      <c t="s">
        <v>13</v>
      </c>
    </row>
    <row r="132" spans="1:5" ht="25.5">
      <c r="A132" s="28" t="s">
        <v>40</v>
      </c>
      <c r="E132" s="29" t="s">
        <v>240</v>
      </c>
    </row>
    <row r="133" spans="1:5" ht="165.75">
      <c r="A133" s="30" t="s">
        <v>42</v>
      </c>
      <c r="E133" s="31" t="s">
        <v>241</v>
      </c>
    </row>
    <row r="134" spans="1:5" ht="25.5">
      <c r="A134" t="s">
        <v>44</v>
      </c>
      <c r="E134" s="29" t="s">
        <v>242</v>
      </c>
    </row>
    <row r="135" spans="1:16" ht="12.75">
      <c r="A135" s="19" t="s">
        <v>35</v>
      </c>
      <c s="23" t="s">
        <v>243</v>
      </c>
      <c s="23" t="s">
        <v>244</v>
      </c>
      <c s="19" t="s">
        <v>37</v>
      </c>
      <c s="24" t="s">
        <v>245</v>
      </c>
      <c s="25" t="s">
        <v>113</v>
      </c>
      <c s="26">
        <v>127.3</v>
      </c>
      <c s="27">
        <v>0</v>
      </c>
      <c s="27">
        <f>ROUND(ROUND(H135,2)*ROUND(G135,3),2)</f>
      </c>
      <c r="O135">
        <f>(I135*21)/100</f>
      </c>
      <c t="s">
        <v>13</v>
      </c>
    </row>
    <row r="136" spans="1:5" ht="12.75">
      <c r="A136" s="28" t="s">
        <v>40</v>
      </c>
      <c r="E136" s="29" t="s">
        <v>246</v>
      </c>
    </row>
    <row r="137" spans="1:5" ht="140.25">
      <c r="A137" s="30" t="s">
        <v>42</v>
      </c>
      <c r="E137" s="31" t="s">
        <v>140</v>
      </c>
    </row>
    <row r="138" spans="1:5" ht="38.25">
      <c r="A138" t="s">
        <v>44</v>
      </c>
      <c r="E138" s="29" t="s">
        <v>247</v>
      </c>
    </row>
    <row r="139" spans="1:16" ht="12.75">
      <c r="A139" s="19" t="s">
        <v>35</v>
      </c>
      <c s="23" t="s">
        <v>248</v>
      </c>
      <c s="23" t="s">
        <v>249</v>
      </c>
      <c s="19" t="s">
        <v>37</v>
      </c>
      <c s="24" t="s">
        <v>250</v>
      </c>
      <c s="25" t="s">
        <v>107</v>
      </c>
      <c s="26">
        <v>1273</v>
      </c>
      <c s="27">
        <v>0</v>
      </c>
      <c s="27">
        <f>ROUND(ROUND(H139,2)*ROUND(G139,3),2)</f>
      </c>
      <c r="O139">
        <f>(I139*21)/100</f>
      </c>
      <c t="s">
        <v>13</v>
      </c>
    </row>
    <row r="140" spans="1:5" ht="12.75">
      <c r="A140" s="28" t="s">
        <v>40</v>
      </c>
      <c r="E140" s="29" t="s">
        <v>251</v>
      </c>
    </row>
    <row r="141" spans="1:5" ht="140.25">
      <c r="A141" s="30" t="s">
        <v>42</v>
      </c>
      <c r="E141" s="31" t="s">
        <v>252</v>
      </c>
    </row>
    <row r="142" spans="1:5" ht="25.5">
      <c r="A142" t="s">
        <v>44</v>
      </c>
      <c r="E142" s="29" t="s">
        <v>253</v>
      </c>
    </row>
    <row r="143" spans="1:18" ht="12.75" customHeight="1">
      <c r="A143" s="5" t="s">
        <v>33</v>
      </c>
      <c s="5"/>
      <c s="35" t="s">
        <v>13</v>
      </c>
      <c s="5"/>
      <c s="21" t="s">
        <v>254</v>
      </c>
      <c s="5"/>
      <c s="5"/>
      <c s="5"/>
      <c s="36">
        <f>0+Q143</f>
      </c>
      <c r="O143">
        <f>0+R143</f>
      </c>
      <c r="Q143">
        <f>0+I144+I148+I152+I156+I160+I164+I168</f>
      </c>
      <c>
        <f>0+O144+O148+O152+O156+O160+O164+O168</f>
      </c>
    </row>
    <row r="144" spans="1:16" ht="12.75">
      <c r="A144" s="19" t="s">
        <v>35</v>
      </c>
      <c s="23" t="s">
        <v>255</v>
      </c>
      <c s="23" t="s">
        <v>256</v>
      </c>
      <c s="19" t="s">
        <v>37</v>
      </c>
      <c s="24" t="s">
        <v>257</v>
      </c>
      <c s="25" t="s">
        <v>125</v>
      </c>
      <c s="26">
        <v>897</v>
      </c>
      <c s="27">
        <v>0</v>
      </c>
      <c s="27">
        <f>ROUND(ROUND(H144,2)*ROUND(G144,3),2)</f>
      </c>
      <c r="O144">
        <f>(I144*21)/100</f>
      </c>
      <c t="s">
        <v>13</v>
      </c>
    </row>
    <row r="145" spans="1:5" ht="38.25">
      <c r="A145" s="28" t="s">
        <v>40</v>
      </c>
      <c r="E145" s="29" t="s">
        <v>258</v>
      </c>
    </row>
    <row r="146" spans="1:5" ht="25.5">
      <c r="A146" s="30" t="s">
        <v>42</v>
      </c>
      <c r="E146" s="31" t="s">
        <v>259</v>
      </c>
    </row>
    <row r="147" spans="1:5" ht="165.75">
      <c r="A147" t="s">
        <v>44</v>
      </c>
      <c r="E147" s="29" t="s">
        <v>260</v>
      </c>
    </row>
    <row r="148" spans="1:16" ht="12.75">
      <c r="A148" s="19" t="s">
        <v>35</v>
      </c>
      <c s="23" t="s">
        <v>261</v>
      </c>
      <c s="23" t="s">
        <v>262</v>
      </c>
      <c s="19" t="s">
        <v>37</v>
      </c>
      <c s="24" t="s">
        <v>263</v>
      </c>
      <c s="25" t="s">
        <v>113</v>
      </c>
      <c s="26">
        <v>1745.178</v>
      </c>
      <c s="27">
        <v>0</v>
      </c>
      <c s="27">
        <f>ROUND(ROUND(H148,2)*ROUND(G148,3),2)</f>
      </c>
      <c r="O148">
        <f>(I148*21)/100</f>
      </c>
      <c t="s">
        <v>13</v>
      </c>
    </row>
    <row r="149" spans="1:5" ht="25.5">
      <c r="A149" s="28" t="s">
        <v>40</v>
      </c>
      <c r="E149" s="29" t="s">
        <v>264</v>
      </c>
    </row>
    <row r="150" spans="1:5" ht="293.25">
      <c r="A150" s="30" t="s">
        <v>42</v>
      </c>
      <c r="E150" s="31" t="s">
        <v>150</v>
      </c>
    </row>
    <row r="151" spans="1:5" ht="38.25">
      <c r="A151" t="s">
        <v>44</v>
      </c>
      <c r="E151" s="29" t="s">
        <v>265</v>
      </c>
    </row>
    <row r="152" spans="1:16" ht="12.75">
      <c r="A152" s="19" t="s">
        <v>35</v>
      </c>
      <c s="23" t="s">
        <v>266</v>
      </c>
      <c s="23" t="s">
        <v>267</v>
      </c>
      <c s="19" t="s">
        <v>37</v>
      </c>
      <c s="24" t="s">
        <v>268</v>
      </c>
      <c s="25" t="s">
        <v>113</v>
      </c>
      <c s="26">
        <v>7.05</v>
      </c>
      <c s="27">
        <v>0</v>
      </c>
      <c s="27">
        <f>ROUND(ROUND(H152,2)*ROUND(G152,3),2)</f>
      </c>
      <c r="O152">
        <f>(I152*21)/100</f>
      </c>
      <c t="s">
        <v>13</v>
      </c>
    </row>
    <row r="153" spans="1:5" ht="12.75">
      <c r="A153" s="28" t="s">
        <v>40</v>
      </c>
      <c r="E153" s="29" t="s">
        <v>269</v>
      </c>
    </row>
    <row r="154" spans="1:5" ht="51">
      <c r="A154" s="30" t="s">
        <v>42</v>
      </c>
      <c r="E154" s="31" t="s">
        <v>270</v>
      </c>
    </row>
    <row r="155" spans="1:5" ht="369.75">
      <c r="A155" t="s">
        <v>44</v>
      </c>
      <c r="E155" s="29" t="s">
        <v>271</v>
      </c>
    </row>
    <row r="156" spans="1:16" ht="12.75">
      <c r="A156" s="19" t="s">
        <v>35</v>
      </c>
      <c s="23" t="s">
        <v>272</v>
      </c>
      <c s="23" t="s">
        <v>273</v>
      </c>
      <c s="19" t="s">
        <v>37</v>
      </c>
      <c s="24" t="s">
        <v>274</v>
      </c>
      <c s="25" t="s">
        <v>94</v>
      </c>
      <c s="26">
        <v>0.917</v>
      </c>
      <c s="27">
        <v>0</v>
      </c>
      <c s="27">
        <f>ROUND(ROUND(H156,2)*ROUND(G156,3),2)</f>
      </c>
      <c r="O156">
        <f>(I156*21)/100</f>
      </c>
      <c t="s">
        <v>13</v>
      </c>
    </row>
    <row r="157" spans="1:5" ht="12.75">
      <c r="A157" s="28" t="s">
        <v>40</v>
      </c>
      <c r="E157" s="29" t="s">
        <v>275</v>
      </c>
    </row>
    <row r="158" spans="1:5" ht="51">
      <c r="A158" s="30" t="s">
        <v>42</v>
      </c>
      <c r="E158" s="31" t="s">
        <v>276</v>
      </c>
    </row>
    <row r="159" spans="1:5" ht="267.75">
      <c r="A159" t="s">
        <v>44</v>
      </c>
      <c r="E159" s="29" t="s">
        <v>277</v>
      </c>
    </row>
    <row r="160" spans="1:16" ht="12.75">
      <c r="A160" s="19" t="s">
        <v>35</v>
      </c>
      <c s="23" t="s">
        <v>278</v>
      </c>
      <c s="23" t="s">
        <v>279</v>
      </c>
      <c s="19" t="s">
        <v>37</v>
      </c>
      <c s="24" t="s">
        <v>280</v>
      </c>
      <c s="25" t="s">
        <v>107</v>
      </c>
      <c s="26">
        <v>12</v>
      </c>
      <c s="27">
        <v>0</v>
      </c>
      <c s="27">
        <f>ROUND(ROUND(H160,2)*ROUND(G160,3),2)</f>
      </c>
      <c r="O160">
        <f>(I160*21)/100</f>
      </c>
      <c t="s">
        <v>13</v>
      </c>
    </row>
    <row r="161" spans="1:5" ht="25.5">
      <c r="A161" s="28" t="s">
        <v>40</v>
      </c>
      <c r="E161" s="29" t="s">
        <v>281</v>
      </c>
    </row>
    <row r="162" spans="1:5" ht="25.5">
      <c r="A162" s="30" t="s">
        <v>42</v>
      </c>
      <c r="E162" s="31" t="s">
        <v>282</v>
      </c>
    </row>
    <row r="163" spans="1:5" ht="102">
      <c r="A163" t="s">
        <v>44</v>
      </c>
      <c r="E163" s="29" t="s">
        <v>283</v>
      </c>
    </row>
    <row r="164" spans="1:16" ht="12.75">
      <c r="A164" s="19" t="s">
        <v>35</v>
      </c>
      <c s="23" t="s">
        <v>284</v>
      </c>
      <c s="23" t="s">
        <v>285</v>
      </c>
      <c s="19" t="s">
        <v>37</v>
      </c>
      <c s="24" t="s">
        <v>286</v>
      </c>
      <c s="25" t="s">
        <v>107</v>
      </c>
      <c s="26">
        <v>2242.5</v>
      </c>
      <c s="27">
        <v>0</v>
      </c>
      <c s="27">
        <f>ROUND(ROUND(H164,2)*ROUND(G164,3),2)</f>
      </c>
      <c r="O164">
        <f>(I164*21)/100</f>
      </c>
      <c t="s">
        <v>13</v>
      </c>
    </row>
    <row r="165" spans="1:5" ht="25.5">
      <c r="A165" s="28" t="s">
        <v>40</v>
      </c>
      <c r="E165" s="29" t="s">
        <v>287</v>
      </c>
    </row>
    <row r="166" spans="1:5" ht="38.25">
      <c r="A166" s="30" t="s">
        <v>42</v>
      </c>
      <c r="E166" s="31" t="s">
        <v>288</v>
      </c>
    </row>
    <row r="167" spans="1:5" ht="102">
      <c r="A167" t="s">
        <v>44</v>
      </c>
      <c r="E167" s="29" t="s">
        <v>289</v>
      </c>
    </row>
    <row r="168" spans="1:16" ht="12.75">
      <c r="A168" s="19" t="s">
        <v>35</v>
      </c>
      <c s="23" t="s">
        <v>290</v>
      </c>
      <c s="23" t="s">
        <v>291</v>
      </c>
      <c s="19" t="s">
        <v>37</v>
      </c>
      <c s="24" t="s">
        <v>292</v>
      </c>
      <c s="25" t="s">
        <v>107</v>
      </c>
      <c s="26">
        <v>5658.3</v>
      </c>
      <c s="27">
        <v>0</v>
      </c>
      <c s="27">
        <f>ROUND(ROUND(H168,2)*ROUND(G168,3),2)</f>
      </c>
      <c r="O168">
        <f>(I168*21)/100</f>
      </c>
      <c t="s">
        <v>13</v>
      </c>
    </row>
    <row r="169" spans="1:5" ht="25.5">
      <c r="A169" s="28" t="s">
        <v>40</v>
      </c>
      <c r="E169" s="29" t="s">
        <v>293</v>
      </c>
    </row>
    <row r="170" spans="1:5" ht="165.75">
      <c r="A170" s="30" t="s">
        <v>42</v>
      </c>
      <c r="E170" s="31" t="s">
        <v>294</v>
      </c>
    </row>
    <row r="171" spans="1:5" ht="102">
      <c r="A171" t="s">
        <v>44</v>
      </c>
      <c r="E171" s="29" t="s">
        <v>289</v>
      </c>
    </row>
    <row r="172" spans="1:18" ht="12.75" customHeight="1">
      <c r="A172" s="5" t="s">
        <v>33</v>
      </c>
      <c s="5"/>
      <c s="35" t="s">
        <v>12</v>
      </c>
      <c s="5"/>
      <c s="21" t="s">
        <v>295</v>
      </c>
      <c s="5"/>
      <c s="5"/>
      <c s="5"/>
      <c s="36">
        <f>0+Q172</f>
      </c>
      <c r="O172">
        <f>0+R172</f>
      </c>
      <c r="Q172">
        <f>0+I173+I177+I181+I185+I189</f>
      </c>
      <c>
        <f>0+O173+O177+O181+O185+O189</f>
      </c>
    </row>
    <row r="173" spans="1:16" ht="12.75">
      <c r="A173" s="19" t="s">
        <v>35</v>
      </c>
      <c s="23" t="s">
        <v>296</v>
      </c>
      <c s="23" t="s">
        <v>297</v>
      </c>
      <c s="19" t="s">
        <v>37</v>
      </c>
      <c s="24" t="s">
        <v>298</v>
      </c>
      <c s="25" t="s">
        <v>113</v>
      </c>
      <c s="26">
        <v>15</v>
      </c>
      <c s="27">
        <v>0</v>
      </c>
      <c s="27">
        <f>ROUND(ROUND(H173,2)*ROUND(G173,3),2)</f>
      </c>
      <c r="O173">
        <f>(I173*21)/100</f>
      </c>
      <c t="s">
        <v>13</v>
      </c>
    </row>
    <row r="174" spans="1:5" ht="25.5">
      <c r="A174" s="28" t="s">
        <v>40</v>
      </c>
      <c r="E174" s="29" t="s">
        <v>299</v>
      </c>
    </row>
    <row r="175" spans="1:5" ht="25.5">
      <c r="A175" s="30" t="s">
        <v>42</v>
      </c>
      <c r="E175" s="31" t="s">
        <v>300</v>
      </c>
    </row>
    <row r="176" spans="1:5" ht="38.25">
      <c r="A176" t="s">
        <v>44</v>
      </c>
      <c r="E176" s="29" t="s">
        <v>301</v>
      </c>
    </row>
    <row r="177" spans="1:16" ht="12.75">
      <c r="A177" s="19" t="s">
        <v>35</v>
      </c>
      <c s="23" t="s">
        <v>302</v>
      </c>
      <c s="23" t="s">
        <v>303</v>
      </c>
      <c s="19" t="s">
        <v>37</v>
      </c>
      <c s="24" t="s">
        <v>304</v>
      </c>
      <c s="25" t="s">
        <v>113</v>
      </c>
      <c s="26">
        <v>1.88</v>
      </c>
      <c s="27">
        <v>0</v>
      </c>
      <c s="27">
        <f>ROUND(ROUND(H177,2)*ROUND(G177,3),2)</f>
      </c>
      <c r="O177">
        <f>(I177*21)/100</f>
      </c>
      <c t="s">
        <v>13</v>
      </c>
    </row>
    <row r="178" spans="1:5" ht="12.75">
      <c r="A178" s="28" t="s">
        <v>40</v>
      </c>
      <c r="E178" s="29" t="s">
        <v>305</v>
      </c>
    </row>
    <row r="179" spans="1:5" ht="51">
      <c r="A179" s="30" t="s">
        <v>42</v>
      </c>
      <c r="E179" s="31" t="s">
        <v>306</v>
      </c>
    </row>
    <row r="180" spans="1:5" ht="382.5">
      <c r="A180" t="s">
        <v>44</v>
      </c>
      <c r="E180" s="29" t="s">
        <v>307</v>
      </c>
    </row>
    <row r="181" spans="1:16" ht="12.75">
      <c r="A181" s="19" t="s">
        <v>35</v>
      </c>
      <c s="23" t="s">
        <v>308</v>
      </c>
      <c s="23" t="s">
        <v>309</v>
      </c>
      <c s="19" t="s">
        <v>37</v>
      </c>
      <c s="24" t="s">
        <v>310</v>
      </c>
      <c s="25" t="s">
        <v>94</v>
      </c>
      <c s="26">
        <v>0.244</v>
      </c>
      <c s="27">
        <v>0</v>
      </c>
      <c s="27">
        <f>ROUND(ROUND(H181,2)*ROUND(G181,3),2)</f>
      </c>
      <c r="O181">
        <f>(I181*21)/100</f>
      </c>
      <c t="s">
        <v>13</v>
      </c>
    </row>
    <row r="182" spans="1:5" ht="12.75">
      <c r="A182" s="28" t="s">
        <v>40</v>
      </c>
      <c r="E182" s="29" t="s">
        <v>275</v>
      </c>
    </row>
    <row r="183" spans="1:5" ht="51">
      <c r="A183" s="30" t="s">
        <v>42</v>
      </c>
      <c r="E183" s="31" t="s">
        <v>311</v>
      </c>
    </row>
    <row r="184" spans="1:5" ht="242.25">
      <c r="A184" t="s">
        <v>44</v>
      </c>
      <c r="E184" s="29" t="s">
        <v>312</v>
      </c>
    </row>
    <row r="185" spans="1:16" ht="12.75">
      <c r="A185" s="19" t="s">
        <v>35</v>
      </c>
      <c s="23" t="s">
        <v>313</v>
      </c>
      <c s="23" t="s">
        <v>314</v>
      </c>
      <c s="19" t="s">
        <v>37</v>
      </c>
      <c s="24" t="s">
        <v>315</v>
      </c>
      <c s="25" t="s">
        <v>113</v>
      </c>
      <c s="26">
        <v>5.268</v>
      </c>
      <c s="27">
        <v>0</v>
      </c>
      <c s="27">
        <f>ROUND(ROUND(H185,2)*ROUND(G185,3),2)</f>
      </c>
      <c r="O185">
        <f>(I185*21)/100</f>
      </c>
      <c t="s">
        <v>13</v>
      </c>
    </row>
    <row r="186" spans="1:5" ht="12.75">
      <c r="A186" s="28" t="s">
        <v>40</v>
      </c>
      <c r="E186" s="29" t="s">
        <v>316</v>
      </c>
    </row>
    <row r="187" spans="1:5" ht="51">
      <c r="A187" s="30" t="s">
        <v>42</v>
      </c>
      <c r="E187" s="31" t="s">
        <v>317</v>
      </c>
    </row>
    <row r="188" spans="1:5" ht="369.75">
      <c r="A188" t="s">
        <v>44</v>
      </c>
      <c r="E188" s="29" t="s">
        <v>318</v>
      </c>
    </row>
    <row r="189" spans="1:16" ht="12.75">
      <c r="A189" s="19" t="s">
        <v>35</v>
      </c>
      <c s="23" t="s">
        <v>319</v>
      </c>
      <c s="23" t="s">
        <v>320</v>
      </c>
      <c s="19" t="s">
        <v>37</v>
      </c>
      <c s="24" t="s">
        <v>321</v>
      </c>
      <c s="25" t="s">
        <v>94</v>
      </c>
      <c s="26">
        <v>0.685</v>
      </c>
      <c s="27">
        <v>0</v>
      </c>
      <c s="27">
        <f>ROUND(ROUND(H189,2)*ROUND(G189,3),2)</f>
      </c>
      <c r="O189">
        <f>(I189*21)/100</f>
      </c>
      <c t="s">
        <v>13</v>
      </c>
    </row>
    <row r="190" spans="1:5" ht="12.75">
      <c r="A190" s="28" t="s">
        <v>40</v>
      </c>
      <c r="E190" s="29" t="s">
        <v>275</v>
      </c>
    </row>
    <row r="191" spans="1:5" ht="51">
      <c r="A191" s="30" t="s">
        <v>42</v>
      </c>
      <c r="E191" s="31" t="s">
        <v>322</v>
      </c>
    </row>
    <row r="192" spans="1:5" ht="267.75">
      <c r="A192" t="s">
        <v>44</v>
      </c>
      <c r="E192" s="29" t="s">
        <v>277</v>
      </c>
    </row>
    <row r="193" spans="1:18" ht="12.75" customHeight="1">
      <c r="A193" s="5" t="s">
        <v>33</v>
      </c>
      <c s="5"/>
      <c s="35" t="s">
        <v>23</v>
      </c>
      <c s="5"/>
      <c s="21" t="s">
        <v>323</v>
      </c>
      <c s="5"/>
      <c s="5"/>
      <c s="5"/>
      <c s="36">
        <f>0+Q193</f>
      </c>
      <c r="O193">
        <f>0+R193</f>
      </c>
      <c r="Q193">
        <f>0+I194+I198+I202+I206+I210+I214+I218+I222</f>
      </c>
      <c>
        <f>0+O194+O198+O202+O206+O210+O214+O218+O222</f>
      </c>
    </row>
    <row r="194" spans="1:16" ht="12.75">
      <c r="A194" s="19" t="s">
        <v>35</v>
      </c>
      <c s="23" t="s">
        <v>324</v>
      </c>
      <c s="23" t="s">
        <v>325</v>
      </c>
      <c s="19" t="s">
        <v>37</v>
      </c>
      <c s="24" t="s">
        <v>326</v>
      </c>
      <c s="25" t="s">
        <v>113</v>
      </c>
      <c s="26">
        <v>0.6</v>
      </c>
      <c s="27">
        <v>0</v>
      </c>
      <c s="27">
        <f>ROUND(ROUND(H194,2)*ROUND(G194,3),2)</f>
      </c>
      <c r="O194">
        <f>(I194*21)/100</f>
      </c>
      <c t="s">
        <v>13</v>
      </c>
    </row>
    <row r="195" spans="1:5" ht="12.75">
      <c r="A195" s="28" t="s">
        <v>40</v>
      </c>
      <c r="E195" s="29" t="s">
        <v>327</v>
      </c>
    </row>
    <row r="196" spans="1:5" ht="25.5">
      <c r="A196" s="30" t="s">
        <v>42</v>
      </c>
      <c r="E196" s="31" t="s">
        <v>328</v>
      </c>
    </row>
    <row r="197" spans="1:5" ht="229.5">
      <c r="A197" t="s">
        <v>44</v>
      </c>
      <c r="E197" s="29" t="s">
        <v>329</v>
      </c>
    </row>
    <row r="198" spans="1:16" ht="12.75">
      <c r="A198" s="19" t="s">
        <v>35</v>
      </c>
      <c s="23" t="s">
        <v>330</v>
      </c>
      <c s="23" t="s">
        <v>331</v>
      </c>
      <c s="19" t="s">
        <v>37</v>
      </c>
      <c s="24" t="s">
        <v>332</v>
      </c>
      <c s="25" t="s">
        <v>113</v>
      </c>
      <c s="26">
        <v>2.438</v>
      </c>
      <c s="27">
        <v>0</v>
      </c>
      <c s="27">
        <f>ROUND(ROUND(H198,2)*ROUND(G198,3),2)</f>
      </c>
      <c r="O198">
        <f>(I198*21)/100</f>
      </c>
      <c t="s">
        <v>13</v>
      </c>
    </row>
    <row r="199" spans="1:5" ht="12.75">
      <c r="A199" s="28" t="s">
        <v>40</v>
      </c>
      <c r="E199" s="29" t="s">
        <v>333</v>
      </c>
    </row>
    <row r="200" spans="1:5" ht="102">
      <c r="A200" s="30" t="s">
        <v>42</v>
      </c>
      <c r="E200" s="31" t="s">
        <v>334</v>
      </c>
    </row>
    <row r="201" spans="1:5" ht="369.75">
      <c r="A201" t="s">
        <v>44</v>
      </c>
      <c r="E201" s="29" t="s">
        <v>318</v>
      </c>
    </row>
    <row r="202" spans="1:16" ht="12.75">
      <c r="A202" s="19" t="s">
        <v>35</v>
      </c>
      <c s="23" t="s">
        <v>335</v>
      </c>
      <c s="23" t="s">
        <v>336</v>
      </c>
      <c s="19" t="s">
        <v>37</v>
      </c>
      <c s="24" t="s">
        <v>337</v>
      </c>
      <c s="25" t="s">
        <v>113</v>
      </c>
      <c s="26">
        <v>18.95</v>
      </c>
      <c s="27">
        <v>0</v>
      </c>
      <c s="27">
        <f>ROUND(ROUND(H202,2)*ROUND(G202,3),2)</f>
      </c>
      <c r="O202">
        <f>(I202*21)/100</f>
      </c>
      <c t="s">
        <v>13</v>
      </c>
    </row>
    <row r="203" spans="1:5" ht="12.75">
      <c r="A203" s="28" t="s">
        <v>40</v>
      </c>
      <c r="E203" s="29" t="s">
        <v>338</v>
      </c>
    </row>
    <row r="204" spans="1:5" ht="102">
      <c r="A204" s="30" t="s">
        <v>42</v>
      </c>
      <c r="E204" s="31" t="s">
        <v>339</v>
      </c>
    </row>
    <row r="205" spans="1:5" ht="369.75">
      <c r="A205" t="s">
        <v>44</v>
      </c>
      <c r="E205" s="29" t="s">
        <v>318</v>
      </c>
    </row>
    <row r="206" spans="1:16" ht="12.75">
      <c r="A206" s="19" t="s">
        <v>35</v>
      </c>
      <c s="23" t="s">
        <v>340</v>
      </c>
      <c s="23" t="s">
        <v>341</v>
      </c>
      <c s="19" t="s">
        <v>37</v>
      </c>
      <c s="24" t="s">
        <v>342</v>
      </c>
      <c s="25" t="s">
        <v>113</v>
      </c>
      <c s="26">
        <v>5.175</v>
      </c>
      <c s="27">
        <v>0</v>
      </c>
      <c s="27">
        <f>ROUND(ROUND(H206,2)*ROUND(G206,3),2)</f>
      </c>
      <c r="O206">
        <f>(I206*21)/100</f>
      </c>
      <c t="s">
        <v>13</v>
      </c>
    </row>
    <row r="207" spans="1:5" ht="12.75">
      <c r="A207" s="28" t="s">
        <v>40</v>
      </c>
      <c r="E207" s="29" t="s">
        <v>343</v>
      </c>
    </row>
    <row r="208" spans="1:5" ht="204">
      <c r="A208" s="30" t="s">
        <v>42</v>
      </c>
      <c r="E208" s="31" t="s">
        <v>344</v>
      </c>
    </row>
    <row r="209" spans="1:5" ht="369.75">
      <c r="A209" t="s">
        <v>44</v>
      </c>
      <c r="E209" s="29" t="s">
        <v>318</v>
      </c>
    </row>
    <row r="210" spans="1:16" ht="12.75">
      <c r="A210" s="19" t="s">
        <v>35</v>
      </c>
      <c s="23" t="s">
        <v>345</v>
      </c>
      <c s="23" t="s">
        <v>346</v>
      </c>
      <c s="19" t="s">
        <v>37</v>
      </c>
      <c s="24" t="s">
        <v>347</v>
      </c>
      <c s="25" t="s">
        <v>113</v>
      </c>
      <c s="26">
        <v>5.28</v>
      </c>
      <c s="27">
        <v>0</v>
      </c>
      <c s="27">
        <f>ROUND(ROUND(H210,2)*ROUND(G210,3),2)</f>
      </c>
      <c r="O210">
        <f>(I210*21)/100</f>
      </c>
      <c t="s">
        <v>13</v>
      </c>
    </row>
    <row r="211" spans="1:5" ht="12.75">
      <c r="A211" s="28" t="s">
        <v>40</v>
      </c>
      <c r="E211" s="29" t="s">
        <v>348</v>
      </c>
    </row>
    <row r="212" spans="1:5" ht="25.5">
      <c r="A212" s="30" t="s">
        <v>42</v>
      </c>
      <c r="E212" s="31" t="s">
        <v>349</v>
      </c>
    </row>
    <row r="213" spans="1:5" ht="38.25">
      <c r="A213" t="s">
        <v>44</v>
      </c>
      <c r="E213" s="29" t="s">
        <v>265</v>
      </c>
    </row>
    <row r="214" spans="1:16" ht="12.75">
      <c r="A214" s="19" t="s">
        <v>35</v>
      </c>
      <c s="23" t="s">
        <v>350</v>
      </c>
      <c s="23" t="s">
        <v>351</v>
      </c>
      <c s="19" t="s">
        <v>37</v>
      </c>
      <c s="24" t="s">
        <v>352</v>
      </c>
      <c s="25" t="s">
        <v>113</v>
      </c>
      <c s="26">
        <v>1.625</v>
      </c>
      <c s="27">
        <v>0</v>
      </c>
      <c s="27">
        <f>ROUND(ROUND(H214,2)*ROUND(G214,3),2)</f>
      </c>
      <c r="O214">
        <f>(I214*21)/100</f>
      </c>
      <c t="s">
        <v>13</v>
      </c>
    </row>
    <row r="215" spans="1:5" ht="12.75">
      <c r="A215" s="28" t="s">
        <v>40</v>
      </c>
      <c r="E215" s="29" t="s">
        <v>353</v>
      </c>
    </row>
    <row r="216" spans="1:5" ht="12.75">
      <c r="A216" s="30" t="s">
        <v>42</v>
      </c>
      <c r="E216" s="31" t="s">
        <v>354</v>
      </c>
    </row>
    <row r="217" spans="1:5" ht="369.75">
      <c r="A217" t="s">
        <v>44</v>
      </c>
      <c r="E217" s="29" t="s">
        <v>318</v>
      </c>
    </row>
    <row r="218" spans="1:16" ht="12.75">
      <c r="A218" s="19" t="s">
        <v>35</v>
      </c>
      <c s="23" t="s">
        <v>355</v>
      </c>
      <c s="23" t="s">
        <v>356</v>
      </c>
      <c s="19" t="s">
        <v>37</v>
      </c>
      <c s="24" t="s">
        <v>357</v>
      </c>
      <c s="25" t="s">
        <v>113</v>
      </c>
      <c s="26">
        <v>7.74</v>
      </c>
      <c s="27">
        <v>0</v>
      </c>
      <c s="27">
        <f>ROUND(ROUND(H218,2)*ROUND(G218,3),2)</f>
      </c>
      <c r="O218">
        <f>(I218*21)/100</f>
      </c>
      <c t="s">
        <v>13</v>
      </c>
    </row>
    <row r="219" spans="1:5" ht="12.75">
      <c r="A219" s="28" t="s">
        <v>40</v>
      </c>
      <c r="E219" s="29" t="s">
        <v>358</v>
      </c>
    </row>
    <row r="220" spans="1:5" ht="165.75">
      <c r="A220" s="30" t="s">
        <v>42</v>
      </c>
      <c r="E220" s="31" t="s">
        <v>359</v>
      </c>
    </row>
    <row r="221" spans="1:5" ht="293.25">
      <c r="A221" t="s">
        <v>44</v>
      </c>
      <c r="E221" s="29" t="s">
        <v>360</v>
      </c>
    </row>
    <row r="222" spans="1:16" ht="12.75">
      <c r="A222" s="19" t="s">
        <v>35</v>
      </c>
      <c s="23" t="s">
        <v>361</v>
      </c>
      <c s="23" t="s">
        <v>362</v>
      </c>
      <c s="19" t="s">
        <v>37</v>
      </c>
      <c s="24" t="s">
        <v>363</v>
      </c>
      <c s="25" t="s">
        <v>113</v>
      </c>
      <c s="26">
        <v>6.9</v>
      </c>
      <c s="27">
        <v>0</v>
      </c>
      <c s="27">
        <f>ROUND(ROUND(H222,2)*ROUND(G222,3),2)</f>
      </c>
      <c r="O222">
        <f>(I222*21)/100</f>
      </c>
      <c t="s">
        <v>13</v>
      </c>
    </row>
    <row r="223" spans="1:5" ht="25.5">
      <c r="A223" s="28" t="s">
        <v>40</v>
      </c>
      <c r="E223" s="29" t="s">
        <v>364</v>
      </c>
    </row>
    <row r="224" spans="1:5" ht="204">
      <c r="A224" s="30" t="s">
        <v>42</v>
      </c>
      <c r="E224" s="31" t="s">
        <v>365</v>
      </c>
    </row>
    <row r="225" spans="1:5" ht="102">
      <c r="A225" t="s">
        <v>44</v>
      </c>
      <c r="E225" s="29" t="s">
        <v>366</v>
      </c>
    </row>
    <row r="226" spans="1:18" ht="12.75" customHeight="1">
      <c r="A226" s="5" t="s">
        <v>33</v>
      </c>
      <c s="5"/>
      <c s="35" t="s">
        <v>25</v>
      </c>
      <c s="5"/>
      <c s="21" t="s">
        <v>91</v>
      </c>
      <c s="5"/>
      <c s="5"/>
      <c s="5"/>
      <c s="36">
        <f>0+Q226</f>
      </c>
      <c r="O226">
        <f>0+R226</f>
      </c>
      <c r="Q226">
        <f>0+I227+I231+I235+I239+I243+I247+I251+I255+I259+I263+I267+I271+I275+I279+I283+I287+I291+I295+I299</f>
      </c>
      <c>
        <f>0+O227+O231+O235+O239+O243+O247+O251+O255+O259+O263+O267+O271+O275+O279+O283+O287+O291+O295+O299</f>
      </c>
    </row>
    <row r="227" spans="1:16" ht="12.75">
      <c r="A227" s="19" t="s">
        <v>35</v>
      </c>
      <c s="23" t="s">
        <v>367</v>
      </c>
      <c s="23" t="s">
        <v>368</v>
      </c>
      <c s="19" t="s">
        <v>19</v>
      </c>
      <c s="24" t="s">
        <v>369</v>
      </c>
      <c s="25" t="s">
        <v>107</v>
      </c>
      <c s="26">
        <v>9269.15</v>
      </c>
      <c s="27">
        <v>0</v>
      </c>
      <c s="27">
        <f>ROUND(ROUND(H227,2)*ROUND(G227,3),2)</f>
      </c>
      <c r="O227">
        <f>(I227*21)/100</f>
      </c>
      <c t="s">
        <v>13</v>
      </c>
    </row>
    <row r="228" spans="1:5" ht="12.75">
      <c r="A228" s="28" t="s">
        <v>40</v>
      </c>
      <c r="E228" s="29" t="s">
        <v>370</v>
      </c>
    </row>
    <row r="229" spans="1:5" ht="102">
      <c r="A229" s="30" t="s">
        <v>42</v>
      </c>
      <c r="E229" s="31" t="s">
        <v>371</v>
      </c>
    </row>
    <row r="230" spans="1:5" ht="51">
      <c r="A230" t="s">
        <v>44</v>
      </c>
      <c r="E230" s="29" t="s">
        <v>372</v>
      </c>
    </row>
    <row r="231" spans="1:16" ht="12.75">
      <c r="A231" s="19" t="s">
        <v>35</v>
      </c>
      <c s="23" t="s">
        <v>373</v>
      </c>
      <c s="23" t="s">
        <v>368</v>
      </c>
      <c s="19" t="s">
        <v>13</v>
      </c>
      <c s="24" t="s">
        <v>369</v>
      </c>
      <c s="25" t="s">
        <v>107</v>
      </c>
      <c s="26">
        <v>5407.38</v>
      </c>
      <c s="27">
        <v>0</v>
      </c>
      <c s="27">
        <f>ROUND(ROUND(H231,2)*ROUND(G231,3),2)</f>
      </c>
      <c r="O231">
        <f>(I231*21)/100</f>
      </c>
      <c t="s">
        <v>13</v>
      </c>
    </row>
    <row r="232" spans="1:5" ht="38.25">
      <c r="A232" s="28" t="s">
        <v>40</v>
      </c>
      <c r="E232" s="29" t="s">
        <v>374</v>
      </c>
    </row>
    <row r="233" spans="1:5" ht="51">
      <c r="A233" s="30" t="s">
        <v>42</v>
      </c>
      <c r="E233" s="31" t="s">
        <v>375</v>
      </c>
    </row>
    <row r="234" spans="1:5" ht="51">
      <c r="A234" t="s">
        <v>44</v>
      </c>
      <c r="E234" s="29" t="s">
        <v>372</v>
      </c>
    </row>
    <row r="235" spans="1:16" ht="12.75">
      <c r="A235" s="19" t="s">
        <v>35</v>
      </c>
      <c s="23" t="s">
        <v>376</v>
      </c>
      <c s="23" t="s">
        <v>377</v>
      </c>
      <c s="19" t="s">
        <v>37</v>
      </c>
      <c s="24" t="s">
        <v>378</v>
      </c>
      <c s="25" t="s">
        <v>107</v>
      </c>
      <c s="26">
        <v>265.2</v>
      </c>
      <c s="27">
        <v>0</v>
      </c>
      <c s="27">
        <f>ROUND(ROUND(H235,2)*ROUND(G235,3),2)</f>
      </c>
      <c r="O235">
        <f>(I235*21)/100</f>
      </c>
      <c t="s">
        <v>13</v>
      </c>
    </row>
    <row r="236" spans="1:5" ht="12.75">
      <c r="A236" s="28" t="s">
        <v>40</v>
      </c>
      <c r="E236" s="29" t="s">
        <v>379</v>
      </c>
    </row>
    <row r="237" spans="1:5" ht="89.25">
      <c r="A237" s="30" t="s">
        <v>42</v>
      </c>
      <c r="E237" s="31" t="s">
        <v>380</v>
      </c>
    </row>
    <row r="238" spans="1:5" ht="51">
      <c r="A238" t="s">
        <v>44</v>
      </c>
      <c r="E238" s="29" t="s">
        <v>372</v>
      </c>
    </row>
    <row r="239" spans="1:16" ht="12.75">
      <c r="A239" s="19" t="s">
        <v>35</v>
      </c>
      <c s="23" t="s">
        <v>381</v>
      </c>
      <c s="23" t="s">
        <v>382</v>
      </c>
      <c s="19" t="s">
        <v>37</v>
      </c>
      <c s="24" t="s">
        <v>383</v>
      </c>
      <c s="25" t="s">
        <v>107</v>
      </c>
      <c s="26">
        <v>212.5</v>
      </c>
      <c s="27">
        <v>0</v>
      </c>
      <c s="27">
        <f>ROUND(ROUND(H239,2)*ROUND(G239,3),2)</f>
      </c>
      <c r="O239">
        <f>(I239*21)/100</f>
      </c>
      <c t="s">
        <v>13</v>
      </c>
    </row>
    <row r="240" spans="1:5" ht="25.5">
      <c r="A240" s="28" t="s">
        <v>40</v>
      </c>
      <c r="E240" s="29" t="s">
        <v>384</v>
      </c>
    </row>
    <row r="241" spans="1:5" ht="25.5">
      <c r="A241" s="30" t="s">
        <v>42</v>
      </c>
      <c r="E241" s="31" t="s">
        <v>385</v>
      </c>
    </row>
    <row r="242" spans="1:5" ht="102">
      <c r="A242" t="s">
        <v>44</v>
      </c>
      <c r="E242" s="29" t="s">
        <v>386</v>
      </c>
    </row>
    <row r="243" spans="1:16" ht="12.75">
      <c r="A243" s="19" t="s">
        <v>35</v>
      </c>
      <c s="23" t="s">
        <v>387</v>
      </c>
      <c s="23" t="s">
        <v>388</v>
      </c>
      <c s="19" t="s">
        <v>37</v>
      </c>
      <c s="24" t="s">
        <v>389</v>
      </c>
      <c s="25" t="s">
        <v>107</v>
      </c>
      <c s="26">
        <v>811.5</v>
      </c>
      <c s="27">
        <v>0</v>
      </c>
      <c s="27">
        <f>ROUND(ROUND(H243,2)*ROUND(G243,3),2)</f>
      </c>
      <c r="O243">
        <f>(I243*21)/100</f>
      </c>
      <c t="s">
        <v>13</v>
      </c>
    </row>
    <row r="244" spans="1:5" ht="12.75">
      <c r="A244" s="28" t="s">
        <v>40</v>
      </c>
      <c r="E244" s="29" t="s">
        <v>390</v>
      </c>
    </row>
    <row r="245" spans="1:5" ht="76.5">
      <c r="A245" s="30" t="s">
        <v>42</v>
      </c>
      <c r="E245" s="31" t="s">
        <v>161</v>
      </c>
    </row>
    <row r="246" spans="1:5" ht="102">
      <c r="A246" t="s">
        <v>44</v>
      </c>
      <c r="E246" s="29" t="s">
        <v>386</v>
      </c>
    </row>
    <row r="247" spans="1:16" ht="12.75">
      <c r="A247" s="19" t="s">
        <v>35</v>
      </c>
      <c s="23" t="s">
        <v>391</v>
      </c>
      <c s="23" t="s">
        <v>392</v>
      </c>
      <c s="19" t="s">
        <v>37</v>
      </c>
      <c s="24" t="s">
        <v>393</v>
      </c>
      <c s="25" t="s">
        <v>107</v>
      </c>
      <c s="26">
        <v>8343</v>
      </c>
      <c s="27">
        <v>0</v>
      </c>
      <c s="27">
        <f>ROUND(ROUND(H247,2)*ROUND(G247,3),2)</f>
      </c>
      <c r="O247">
        <f>(I247*21)/100</f>
      </c>
      <c t="s">
        <v>13</v>
      </c>
    </row>
    <row r="248" spans="1:5" ht="12.75">
      <c r="A248" s="28" t="s">
        <v>40</v>
      </c>
      <c r="E248" s="29" t="s">
        <v>394</v>
      </c>
    </row>
    <row r="249" spans="1:5" ht="51">
      <c r="A249" s="30" t="s">
        <v>42</v>
      </c>
      <c r="E249" s="31" t="s">
        <v>395</v>
      </c>
    </row>
    <row r="250" spans="1:5" ht="51">
      <c r="A250" t="s">
        <v>44</v>
      </c>
      <c r="E250" s="29" t="s">
        <v>396</v>
      </c>
    </row>
    <row r="251" spans="1:16" ht="12.75">
      <c r="A251" s="19" t="s">
        <v>35</v>
      </c>
      <c s="23" t="s">
        <v>397</v>
      </c>
      <c s="23" t="s">
        <v>398</v>
      </c>
      <c s="19" t="s">
        <v>37</v>
      </c>
      <c s="24" t="s">
        <v>399</v>
      </c>
      <c s="25" t="s">
        <v>107</v>
      </c>
      <c s="26">
        <v>12</v>
      </c>
      <c s="27">
        <v>0</v>
      </c>
      <c s="27">
        <f>ROUND(ROUND(H251,2)*ROUND(G251,3),2)</f>
      </c>
      <c r="O251">
        <f>(I251*21)/100</f>
      </c>
      <c t="s">
        <v>13</v>
      </c>
    </row>
    <row r="252" spans="1:5" ht="12.75">
      <c r="A252" s="28" t="s">
        <v>40</v>
      </c>
      <c r="E252" s="29" t="s">
        <v>400</v>
      </c>
    </row>
    <row r="253" spans="1:5" ht="25.5">
      <c r="A253" s="30" t="s">
        <v>42</v>
      </c>
      <c r="E253" s="31" t="s">
        <v>282</v>
      </c>
    </row>
    <row r="254" spans="1:5" ht="51">
      <c r="A254" t="s">
        <v>44</v>
      </c>
      <c r="E254" s="29" t="s">
        <v>396</v>
      </c>
    </row>
    <row r="255" spans="1:16" ht="12.75">
      <c r="A255" s="19" t="s">
        <v>35</v>
      </c>
      <c s="23" t="s">
        <v>401</v>
      </c>
      <c s="23" t="s">
        <v>402</v>
      </c>
      <c s="19" t="s">
        <v>37</v>
      </c>
      <c s="24" t="s">
        <v>403</v>
      </c>
      <c s="25" t="s">
        <v>107</v>
      </c>
      <c s="26">
        <v>9727.79</v>
      </c>
      <c s="27">
        <v>0</v>
      </c>
      <c s="27">
        <f>ROUND(ROUND(H255,2)*ROUND(G255,3),2)</f>
      </c>
      <c r="O255">
        <f>(I255*21)/100</f>
      </c>
      <c t="s">
        <v>13</v>
      </c>
    </row>
    <row r="256" spans="1:5" ht="12.75">
      <c r="A256" s="28" t="s">
        <v>40</v>
      </c>
      <c r="E256" s="29" t="s">
        <v>404</v>
      </c>
    </row>
    <row r="257" spans="1:5" ht="127.5">
      <c r="A257" s="30" t="s">
        <v>42</v>
      </c>
      <c r="E257" s="31" t="s">
        <v>405</v>
      </c>
    </row>
    <row r="258" spans="1:5" ht="51">
      <c r="A258" t="s">
        <v>44</v>
      </c>
      <c r="E258" s="29" t="s">
        <v>396</v>
      </c>
    </row>
    <row r="259" spans="1:16" ht="12.75">
      <c r="A259" s="19" t="s">
        <v>35</v>
      </c>
      <c s="23" t="s">
        <v>406</v>
      </c>
      <c s="23" t="s">
        <v>407</v>
      </c>
      <c s="19" t="s">
        <v>37</v>
      </c>
      <c s="24" t="s">
        <v>408</v>
      </c>
      <c s="25" t="s">
        <v>107</v>
      </c>
      <c s="26">
        <v>8343</v>
      </c>
      <c s="27">
        <v>0</v>
      </c>
      <c s="27">
        <f>ROUND(ROUND(H259,2)*ROUND(G259,3),2)</f>
      </c>
      <c r="O259">
        <f>(I259*21)/100</f>
      </c>
      <c t="s">
        <v>13</v>
      </c>
    </row>
    <row r="260" spans="1:5" ht="12.75">
      <c r="A260" s="28" t="s">
        <v>40</v>
      </c>
      <c r="E260" s="29" t="s">
        <v>409</v>
      </c>
    </row>
    <row r="261" spans="1:5" ht="63.75">
      <c r="A261" s="30" t="s">
        <v>42</v>
      </c>
      <c r="E261" s="31" t="s">
        <v>410</v>
      </c>
    </row>
    <row r="262" spans="1:5" ht="140.25">
      <c r="A262" t="s">
        <v>44</v>
      </c>
      <c r="E262" s="29" t="s">
        <v>411</v>
      </c>
    </row>
    <row r="263" spans="1:16" ht="12.75">
      <c r="A263" s="19" t="s">
        <v>35</v>
      </c>
      <c s="23" t="s">
        <v>412</v>
      </c>
      <c s="23" t="s">
        <v>413</v>
      </c>
      <c s="19" t="s">
        <v>37</v>
      </c>
      <c s="24" t="s">
        <v>414</v>
      </c>
      <c s="25" t="s">
        <v>107</v>
      </c>
      <c s="26">
        <v>1134.5</v>
      </c>
      <c s="27">
        <v>0</v>
      </c>
      <c s="27">
        <f>ROUND(ROUND(H263,2)*ROUND(G263,3),2)</f>
      </c>
      <c r="O263">
        <f>(I263*21)/100</f>
      </c>
      <c t="s">
        <v>13</v>
      </c>
    </row>
    <row r="264" spans="1:5" ht="12.75">
      <c r="A264" s="28" t="s">
        <v>40</v>
      </c>
      <c r="E264" s="29" t="s">
        <v>415</v>
      </c>
    </row>
    <row r="265" spans="1:5" ht="76.5">
      <c r="A265" s="30" t="s">
        <v>42</v>
      </c>
      <c r="E265" s="31" t="s">
        <v>416</v>
      </c>
    </row>
    <row r="266" spans="1:5" ht="140.25">
      <c r="A266" t="s">
        <v>44</v>
      </c>
      <c r="E266" s="29" t="s">
        <v>411</v>
      </c>
    </row>
    <row r="267" spans="1:16" ht="12.75">
      <c r="A267" s="19" t="s">
        <v>35</v>
      </c>
      <c s="23" t="s">
        <v>417</v>
      </c>
      <c s="23" t="s">
        <v>418</v>
      </c>
      <c s="19" t="s">
        <v>37</v>
      </c>
      <c s="24" t="s">
        <v>419</v>
      </c>
      <c s="25" t="s">
        <v>107</v>
      </c>
      <c s="26">
        <v>8593.29</v>
      </c>
      <c s="27">
        <v>0</v>
      </c>
      <c s="27">
        <f>ROUND(ROUND(H267,2)*ROUND(G267,3),2)</f>
      </c>
      <c r="O267">
        <f>(I267*21)/100</f>
      </c>
      <c t="s">
        <v>13</v>
      </c>
    </row>
    <row r="268" spans="1:5" ht="12.75">
      <c r="A268" s="28" t="s">
        <v>40</v>
      </c>
      <c r="E268" s="29" t="s">
        <v>420</v>
      </c>
    </row>
    <row r="269" spans="1:5" ht="63.75">
      <c r="A269" s="30" t="s">
        <v>42</v>
      </c>
      <c r="E269" s="31" t="s">
        <v>421</v>
      </c>
    </row>
    <row r="270" spans="1:5" ht="140.25">
      <c r="A270" t="s">
        <v>44</v>
      </c>
      <c r="E270" s="29" t="s">
        <v>411</v>
      </c>
    </row>
    <row r="271" spans="1:16" ht="12.75">
      <c r="A271" s="19" t="s">
        <v>35</v>
      </c>
      <c s="23" t="s">
        <v>422</v>
      </c>
      <c s="23" t="s">
        <v>423</v>
      </c>
      <c s="19" t="s">
        <v>37</v>
      </c>
      <c s="24" t="s">
        <v>424</v>
      </c>
      <c s="25" t="s">
        <v>107</v>
      </c>
      <c s="26">
        <v>8343</v>
      </c>
      <c s="27">
        <v>0</v>
      </c>
      <c s="27">
        <f>ROUND(ROUND(H271,2)*ROUND(G271,3),2)</f>
      </c>
      <c r="O271">
        <f>(I271*21)/100</f>
      </c>
      <c t="s">
        <v>13</v>
      </c>
    </row>
    <row r="272" spans="1:5" ht="25.5">
      <c r="A272" s="28" t="s">
        <v>40</v>
      </c>
      <c r="E272" s="29" t="s">
        <v>425</v>
      </c>
    </row>
    <row r="273" spans="1:5" ht="51">
      <c r="A273" s="30" t="s">
        <v>42</v>
      </c>
      <c r="E273" s="31" t="s">
        <v>395</v>
      </c>
    </row>
    <row r="274" spans="1:5" ht="25.5">
      <c r="A274" t="s">
        <v>44</v>
      </c>
      <c r="E274" s="29" t="s">
        <v>426</v>
      </c>
    </row>
    <row r="275" spans="1:16" ht="12.75">
      <c r="A275" s="19" t="s">
        <v>35</v>
      </c>
      <c s="23" t="s">
        <v>427</v>
      </c>
      <c s="23" t="s">
        <v>428</v>
      </c>
      <c s="19" t="s">
        <v>37</v>
      </c>
      <c s="24" t="s">
        <v>429</v>
      </c>
      <c s="25" t="s">
        <v>107</v>
      </c>
      <c s="26">
        <v>28</v>
      </c>
      <c s="27">
        <v>0</v>
      </c>
      <c s="27">
        <f>ROUND(ROUND(H275,2)*ROUND(G275,3),2)</f>
      </c>
      <c r="O275">
        <f>(I275*21)/100</f>
      </c>
      <c t="s">
        <v>13</v>
      </c>
    </row>
    <row r="276" spans="1:5" ht="25.5">
      <c r="A276" s="28" t="s">
        <v>40</v>
      </c>
      <c r="E276" s="29" t="s">
        <v>430</v>
      </c>
    </row>
    <row r="277" spans="1:5" ht="89.25">
      <c r="A277" s="30" t="s">
        <v>42</v>
      </c>
      <c r="E277" s="31" t="s">
        <v>431</v>
      </c>
    </row>
    <row r="278" spans="1:5" ht="153">
      <c r="A278" t="s">
        <v>44</v>
      </c>
      <c r="E278" s="29" t="s">
        <v>432</v>
      </c>
    </row>
    <row r="279" spans="1:16" ht="12.75">
      <c r="A279" s="19" t="s">
        <v>35</v>
      </c>
      <c s="23" t="s">
        <v>433</v>
      </c>
      <c s="23" t="s">
        <v>434</v>
      </c>
      <c s="19" t="s">
        <v>37</v>
      </c>
      <c s="24" t="s">
        <v>435</v>
      </c>
      <c s="25" t="s">
        <v>107</v>
      </c>
      <c s="26">
        <v>209</v>
      </c>
      <c s="27">
        <v>0</v>
      </c>
      <c s="27">
        <f>ROUND(ROUND(H279,2)*ROUND(G279,3),2)</f>
      </c>
      <c r="O279">
        <f>(I279*21)/100</f>
      </c>
      <c t="s">
        <v>13</v>
      </c>
    </row>
    <row r="280" spans="1:5" ht="12.75">
      <c r="A280" s="28" t="s">
        <v>40</v>
      </c>
      <c r="E280" s="29" t="s">
        <v>436</v>
      </c>
    </row>
    <row r="281" spans="1:5" ht="63.75">
      <c r="A281" s="30" t="s">
        <v>42</v>
      </c>
      <c r="E281" s="31" t="s">
        <v>437</v>
      </c>
    </row>
    <row r="282" spans="1:5" ht="153">
      <c r="A282" t="s">
        <v>44</v>
      </c>
      <c r="E282" s="29" t="s">
        <v>432</v>
      </c>
    </row>
    <row r="283" spans="1:16" ht="12.75">
      <c r="A283" s="19" t="s">
        <v>35</v>
      </c>
      <c s="23" t="s">
        <v>438</v>
      </c>
      <c s="23" t="s">
        <v>439</v>
      </c>
      <c s="19" t="s">
        <v>37</v>
      </c>
      <c s="24" t="s">
        <v>440</v>
      </c>
      <c s="25" t="s">
        <v>107</v>
      </c>
      <c s="26">
        <v>28</v>
      </c>
      <c s="27">
        <v>0</v>
      </c>
      <c s="27">
        <f>ROUND(ROUND(H283,2)*ROUND(G283,3),2)</f>
      </c>
      <c r="O283">
        <f>(I283*21)/100</f>
      </c>
      <c t="s">
        <v>13</v>
      </c>
    </row>
    <row r="284" spans="1:5" ht="12.75">
      <c r="A284" s="28" t="s">
        <v>40</v>
      </c>
      <c r="E284" s="29" t="s">
        <v>441</v>
      </c>
    </row>
    <row r="285" spans="1:5" ht="38.25">
      <c r="A285" s="30" t="s">
        <v>42</v>
      </c>
      <c r="E285" s="31" t="s">
        <v>442</v>
      </c>
    </row>
    <row r="286" spans="1:5" ht="153">
      <c r="A286" t="s">
        <v>44</v>
      </c>
      <c r="E286" s="29" t="s">
        <v>432</v>
      </c>
    </row>
    <row r="287" spans="1:16" ht="12.75">
      <c r="A287" s="19" t="s">
        <v>35</v>
      </c>
      <c s="23" t="s">
        <v>443</v>
      </c>
      <c s="23" t="s">
        <v>444</v>
      </c>
      <c s="19" t="s">
        <v>37</v>
      </c>
      <c s="24" t="s">
        <v>445</v>
      </c>
      <c s="25" t="s">
        <v>107</v>
      </c>
      <c s="26">
        <v>8.4</v>
      </c>
      <c s="27">
        <v>0</v>
      </c>
      <c s="27">
        <f>ROUND(ROUND(H287,2)*ROUND(G287,3),2)</f>
      </c>
      <c r="O287">
        <f>(I287*21)/100</f>
      </c>
      <c t="s">
        <v>13</v>
      </c>
    </row>
    <row r="288" spans="1:5" ht="12.75">
      <c r="A288" s="28" t="s">
        <v>40</v>
      </c>
      <c r="E288" s="29" t="s">
        <v>446</v>
      </c>
    </row>
    <row r="289" spans="1:5" ht="25.5">
      <c r="A289" s="30" t="s">
        <v>42</v>
      </c>
      <c r="E289" s="31" t="s">
        <v>447</v>
      </c>
    </row>
    <row r="290" spans="1:5" ht="153">
      <c r="A290" t="s">
        <v>44</v>
      </c>
      <c r="E290" s="29" t="s">
        <v>432</v>
      </c>
    </row>
    <row r="291" spans="1:16" ht="25.5">
      <c r="A291" s="19" t="s">
        <v>35</v>
      </c>
      <c s="23" t="s">
        <v>448</v>
      </c>
      <c s="23" t="s">
        <v>449</v>
      </c>
      <c s="19" t="s">
        <v>37</v>
      </c>
      <c s="24" t="s">
        <v>450</v>
      </c>
      <c s="25" t="s">
        <v>107</v>
      </c>
      <c s="26">
        <v>25</v>
      </c>
      <c s="27">
        <v>0</v>
      </c>
      <c s="27">
        <f>ROUND(ROUND(H291,2)*ROUND(G291,3),2)</f>
      </c>
      <c r="O291">
        <f>(I291*21)/100</f>
      </c>
      <c t="s">
        <v>13</v>
      </c>
    </row>
    <row r="292" spans="1:5" ht="12.75">
      <c r="A292" s="28" t="s">
        <v>40</v>
      </c>
      <c r="E292" s="29" t="s">
        <v>451</v>
      </c>
    </row>
    <row r="293" spans="1:5" ht="63.75">
      <c r="A293" s="30" t="s">
        <v>42</v>
      </c>
      <c r="E293" s="31" t="s">
        <v>452</v>
      </c>
    </row>
    <row r="294" spans="1:5" ht="153">
      <c r="A294" t="s">
        <v>44</v>
      </c>
      <c r="E294" s="29" t="s">
        <v>432</v>
      </c>
    </row>
    <row r="295" spans="1:16" ht="25.5">
      <c r="A295" s="19" t="s">
        <v>35</v>
      </c>
      <c s="23" t="s">
        <v>453</v>
      </c>
      <c s="23" t="s">
        <v>454</v>
      </c>
      <c s="19" t="s">
        <v>37</v>
      </c>
      <c s="24" t="s">
        <v>455</v>
      </c>
      <c s="25" t="s">
        <v>107</v>
      </c>
      <c s="26">
        <v>9.6</v>
      </c>
      <c s="27">
        <v>0</v>
      </c>
      <c s="27">
        <f>ROUND(ROUND(H295,2)*ROUND(G295,3),2)</f>
      </c>
      <c r="O295">
        <f>(I295*21)/100</f>
      </c>
      <c t="s">
        <v>13</v>
      </c>
    </row>
    <row r="296" spans="1:5" ht="12.75">
      <c r="A296" s="28" t="s">
        <v>40</v>
      </c>
      <c r="E296" s="29" t="s">
        <v>456</v>
      </c>
    </row>
    <row r="297" spans="1:5" ht="63.75">
      <c r="A297" s="30" t="s">
        <v>42</v>
      </c>
      <c r="E297" s="31" t="s">
        <v>457</v>
      </c>
    </row>
    <row r="298" spans="1:5" ht="153">
      <c r="A298" t="s">
        <v>44</v>
      </c>
      <c r="E298" s="29" t="s">
        <v>432</v>
      </c>
    </row>
    <row r="299" spans="1:16" ht="12.75">
      <c r="A299" s="19" t="s">
        <v>35</v>
      </c>
      <c s="23" t="s">
        <v>458</v>
      </c>
      <c s="23" t="s">
        <v>459</v>
      </c>
      <c s="19" t="s">
        <v>37</v>
      </c>
      <c s="24" t="s">
        <v>460</v>
      </c>
      <c s="25" t="s">
        <v>107</v>
      </c>
      <c s="26">
        <v>425</v>
      </c>
      <c s="27">
        <v>0</v>
      </c>
      <c s="27">
        <f>ROUND(ROUND(H299,2)*ROUND(G299,3),2)</f>
      </c>
      <c r="O299">
        <f>(I299*21)/100</f>
      </c>
      <c t="s">
        <v>13</v>
      </c>
    </row>
    <row r="300" spans="1:5" ht="12.75">
      <c r="A300" s="28" t="s">
        <v>40</v>
      </c>
      <c r="E300" s="29" t="s">
        <v>461</v>
      </c>
    </row>
    <row r="301" spans="1:5" ht="25.5">
      <c r="A301" s="30" t="s">
        <v>42</v>
      </c>
      <c r="E301" s="31" t="s">
        <v>462</v>
      </c>
    </row>
    <row r="302" spans="1:5" ht="89.25">
      <c r="A302" t="s">
        <v>44</v>
      </c>
      <c r="E302" s="29" t="s">
        <v>463</v>
      </c>
    </row>
    <row r="303" spans="1:18" ht="12.75" customHeight="1">
      <c r="A303" s="5" t="s">
        <v>33</v>
      </c>
      <c s="5"/>
      <c s="35" t="s">
        <v>27</v>
      </c>
      <c s="5"/>
      <c s="21" t="s">
        <v>464</v>
      </c>
      <c s="5"/>
      <c s="5"/>
      <c s="5"/>
      <c s="36">
        <f>0+Q303</f>
      </c>
      <c r="O303">
        <f>0+R303</f>
      </c>
      <c r="Q303">
        <f>0+I304+I308+I312+I316</f>
      </c>
      <c>
        <f>0+O304+O308+O312+O316</f>
      </c>
    </row>
    <row r="304" spans="1:16" ht="25.5">
      <c r="A304" s="19" t="s">
        <v>35</v>
      </c>
      <c s="23" t="s">
        <v>465</v>
      </c>
      <c s="23" t="s">
        <v>466</v>
      </c>
      <c s="19" t="s">
        <v>37</v>
      </c>
      <c s="24" t="s">
        <v>467</v>
      </c>
      <c s="25" t="s">
        <v>107</v>
      </c>
      <c s="26">
        <v>40</v>
      </c>
      <c s="27">
        <v>0</v>
      </c>
      <c s="27">
        <f>ROUND(ROUND(H304,2)*ROUND(G304,3),2)</f>
      </c>
      <c r="O304">
        <f>(I304*21)/100</f>
      </c>
      <c t="s">
        <v>13</v>
      </c>
    </row>
    <row r="305" spans="1:5" ht="12.75">
      <c r="A305" s="28" t="s">
        <v>40</v>
      </c>
      <c r="E305" s="29" t="s">
        <v>468</v>
      </c>
    </row>
    <row r="306" spans="1:5" ht="114.75">
      <c r="A306" s="30" t="s">
        <v>42</v>
      </c>
      <c r="E306" s="31" t="s">
        <v>469</v>
      </c>
    </row>
    <row r="307" spans="1:5" ht="76.5">
      <c r="A307" t="s">
        <v>44</v>
      </c>
      <c r="E307" s="29" t="s">
        <v>470</v>
      </c>
    </row>
    <row r="308" spans="1:16" ht="12.75">
      <c r="A308" s="19" t="s">
        <v>35</v>
      </c>
      <c s="23" t="s">
        <v>471</v>
      </c>
      <c s="23" t="s">
        <v>472</v>
      </c>
      <c s="19" t="s">
        <v>37</v>
      </c>
      <c s="24" t="s">
        <v>473</v>
      </c>
      <c s="25" t="s">
        <v>107</v>
      </c>
      <c s="26">
        <v>40</v>
      </c>
      <c s="27">
        <v>0</v>
      </c>
      <c s="27">
        <f>ROUND(ROUND(H308,2)*ROUND(G308,3),2)</f>
      </c>
      <c r="O308">
        <f>(I308*21)/100</f>
      </c>
      <c t="s">
        <v>13</v>
      </c>
    </row>
    <row r="309" spans="1:5" ht="12.75">
      <c r="A309" s="28" t="s">
        <v>40</v>
      </c>
      <c r="E309" s="29" t="s">
        <v>468</v>
      </c>
    </row>
    <row r="310" spans="1:5" ht="114.75">
      <c r="A310" s="30" t="s">
        <v>42</v>
      </c>
      <c r="E310" s="31" t="s">
        <v>469</v>
      </c>
    </row>
    <row r="311" spans="1:5" ht="76.5">
      <c r="A311" t="s">
        <v>44</v>
      </c>
      <c r="E311" s="29" t="s">
        <v>470</v>
      </c>
    </row>
    <row r="312" spans="1:16" ht="12.75">
      <c r="A312" s="19" t="s">
        <v>35</v>
      </c>
      <c s="23" t="s">
        <v>474</v>
      </c>
      <c s="23" t="s">
        <v>475</v>
      </c>
      <c s="19" t="s">
        <v>37</v>
      </c>
      <c s="24" t="s">
        <v>476</v>
      </c>
      <c s="25" t="s">
        <v>107</v>
      </c>
      <c s="26">
        <v>59</v>
      </c>
      <c s="27">
        <v>0</v>
      </c>
      <c s="27">
        <f>ROUND(ROUND(H312,2)*ROUND(G312,3),2)</f>
      </c>
      <c r="O312">
        <f>(I312*21)/100</f>
      </c>
      <c t="s">
        <v>13</v>
      </c>
    </row>
    <row r="313" spans="1:5" ht="12.75">
      <c r="A313" s="28" t="s">
        <v>40</v>
      </c>
      <c r="E313" s="29" t="s">
        <v>477</v>
      </c>
    </row>
    <row r="314" spans="1:5" ht="127.5">
      <c r="A314" s="30" t="s">
        <v>42</v>
      </c>
      <c r="E314" s="31" t="s">
        <v>478</v>
      </c>
    </row>
    <row r="315" spans="1:5" ht="76.5">
      <c r="A315" t="s">
        <v>44</v>
      </c>
      <c r="E315" s="29" t="s">
        <v>470</v>
      </c>
    </row>
    <row r="316" spans="1:16" ht="12.75">
      <c r="A316" s="19" t="s">
        <v>35</v>
      </c>
      <c s="23" t="s">
        <v>479</v>
      </c>
      <c s="23" t="s">
        <v>480</v>
      </c>
      <c s="19" t="s">
        <v>37</v>
      </c>
      <c s="24" t="s">
        <v>481</v>
      </c>
      <c s="25" t="s">
        <v>125</v>
      </c>
      <c s="26">
        <v>59</v>
      </c>
      <c s="27">
        <v>0</v>
      </c>
      <c s="27">
        <f>ROUND(ROUND(H316,2)*ROUND(G316,3),2)</f>
      </c>
      <c r="O316">
        <f>(I316*21)/100</f>
      </c>
      <c t="s">
        <v>13</v>
      </c>
    </row>
    <row r="317" spans="1:5" ht="12.75">
      <c r="A317" s="28" t="s">
        <v>40</v>
      </c>
      <c r="E317" s="29" t="s">
        <v>468</v>
      </c>
    </row>
    <row r="318" spans="1:5" ht="127.5">
      <c r="A318" s="30" t="s">
        <v>42</v>
      </c>
      <c r="E318" s="31" t="s">
        <v>482</v>
      </c>
    </row>
    <row r="319" spans="1:5" ht="76.5">
      <c r="A319" t="s">
        <v>44</v>
      </c>
      <c r="E319" s="29" t="s">
        <v>483</v>
      </c>
    </row>
    <row r="320" spans="1:18" ht="12.75" customHeight="1">
      <c r="A320" s="5" t="s">
        <v>33</v>
      </c>
      <c s="5"/>
      <c s="35" t="s">
        <v>62</v>
      </c>
      <c s="5"/>
      <c s="21" t="s">
        <v>484</v>
      </c>
      <c s="5"/>
      <c s="5"/>
      <c s="5"/>
      <c s="36">
        <f>0+Q320</f>
      </c>
      <c r="O320">
        <f>0+R320</f>
      </c>
      <c r="Q320">
        <f>0+I321+I325+I329</f>
      </c>
      <c>
        <f>0+O321+O325+O329</f>
      </c>
    </row>
    <row r="321" spans="1:16" ht="12.75">
      <c r="A321" s="19" t="s">
        <v>35</v>
      </c>
      <c s="23" t="s">
        <v>485</v>
      </c>
      <c s="23" t="s">
        <v>486</v>
      </c>
      <c s="19" t="s">
        <v>37</v>
      </c>
      <c s="24" t="s">
        <v>487</v>
      </c>
      <c s="25" t="s">
        <v>107</v>
      </c>
      <c s="26">
        <v>45</v>
      </c>
      <c s="27">
        <v>0</v>
      </c>
      <c s="27">
        <f>ROUND(ROUND(H321,2)*ROUND(G321,3),2)</f>
      </c>
      <c r="O321">
        <f>(I321*21)/100</f>
      </c>
      <c t="s">
        <v>13</v>
      </c>
    </row>
    <row r="322" spans="1:5" ht="12.75">
      <c r="A322" s="28" t="s">
        <v>40</v>
      </c>
      <c r="E322" s="29" t="s">
        <v>488</v>
      </c>
    </row>
    <row r="323" spans="1:5" ht="25.5">
      <c r="A323" s="30" t="s">
        <v>42</v>
      </c>
      <c r="E323" s="31" t="s">
        <v>489</v>
      </c>
    </row>
    <row r="324" spans="1:5" ht="89.25">
      <c r="A324" t="s">
        <v>44</v>
      </c>
      <c r="E324" s="29" t="s">
        <v>490</v>
      </c>
    </row>
    <row r="325" spans="1:16" ht="12.75">
      <c r="A325" s="19" t="s">
        <v>35</v>
      </c>
      <c s="23" t="s">
        <v>491</v>
      </c>
      <c s="23" t="s">
        <v>492</v>
      </c>
      <c s="19" t="s">
        <v>37</v>
      </c>
      <c s="24" t="s">
        <v>493</v>
      </c>
      <c s="25" t="s">
        <v>107</v>
      </c>
      <c s="26">
        <v>5.409</v>
      </c>
      <c s="27">
        <v>0</v>
      </c>
      <c s="27">
        <f>ROUND(ROUND(H325,2)*ROUND(G325,3),2)</f>
      </c>
      <c r="O325">
        <f>(I325*21)/100</f>
      </c>
      <c t="s">
        <v>13</v>
      </c>
    </row>
    <row r="326" spans="1:5" ht="63.75">
      <c r="A326" s="28" t="s">
        <v>40</v>
      </c>
      <c r="E326" s="29" t="s">
        <v>494</v>
      </c>
    </row>
    <row r="327" spans="1:5" ht="12.75">
      <c r="A327" s="30" t="s">
        <v>42</v>
      </c>
      <c r="E327" s="31" t="s">
        <v>495</v>
      </c>
    </row>
    <row r="328" spans="1:5" ht="51">
      <c r="A328" t="s">
        <v>44</v>
      </c>
      <c r="E328" s="29" t="s">
        <v>496</v>
      </c>
    </row>
    <row r="329" spans="1:16" ht="12.75">
      <c r="A329" s="19" t="s">
        <v>35</v>
      </c>
      <c s="23" t="s">
        <v>497</v>
      </c>
      <c s="23" t="s">
        <v>498</v>
      </c>
      <c s="19" t="s">
        <v>37</v>
      </c>
      <c s="24" t="s">
        <v>499</v>
      </c>
      <c s="25" t="s">
        <v>107</v>
      </c>
      <c s="26">
        <v>22</v>
      </c>
      <c s="27">
        <v>0</v>
      </c>
      <c s="27">
        <f>ROUND(ROUND(H329,2)*ROUND(G329,3),2)</f>
      </c>
      <c r="O329">
        <f>(I329*21)/100</f>
      </c>
      <c t="s">
        <v>13</v>
      </c>
    </row>
    <row r="330" spans="1:5" ht="12.75">
      <c r="A330" s="28" t="s">
        <v>40</v>
      </c>
      <c r="E330" s="29" t="s">
        <v>500</v>
      </c>
    </row>
    <row r="331" spans="1:5" ht="51">
      <c r="A331" s="30" t="s">
        <v>42</v>
      </c>
      <c r="E331" s="31" t="s">
        <v>501</v>
      </c>
    </row>
    <row r="332" spans="1:5" ht="51">
      <c r="A332" t="s">
        <v>44</v>
      </c>
      <c r="E332" s="29" t="s">
        <v>502</v>
      </c>
    </row>
    <row r="333" spans="1:18" ht="12.75" customHeight="1">
      <c r="A333" s="5" t="s">
        <v>33</v>
      </c>
      <c s="5"/>
      <c s="35" t="s">
        <v>68</v>
      </c>
      <c s="5"/>
      <c s="21" t="s">
        <v>503</v>
      </c>
      <c s="5"/>
      <c s="5"/>
      <c s="5"/>
      <c s="36">
        <f>0+Q333</f>
      </c>
      <c r="O333">
        <f>0+R333</f>
      </c>
      <c r="Q333">
        <f>0+I334+I338+I342+I346+I350+I354+I358+I362+I366+I370+I374+I378+I382+I386+I390+I394</f>
      </c>
      <c>
        <f>0+O334+O338+O342+O346+O350+O354+O358+O362+O366+O370+O374+O378+O382+O386+O390+O394</f>
      </c>
    </row>
    <row r="334" spans="1:16" ht="12.75">
      <c r="A334" s="19" t="s">
        <v>35</v>
      </c>
      <c s="23" t="s">
        <v>504</v>
      </c>
      <c s="23" t="s">
        <v>505</v>
      </c>
      <c s="19" t="s">
        <v>37</v>
      </c>
      <c s="24" t="s">
        <v>506</v>
      </c>
      <c s="25" t="s">
        <v>125</v>
      </c>
      <c s="26">
        <v>2.5</v>
      </c>
      <c s="27">
        <v>0</v>
      </c>
      <c s="27">
        <f>ROUND(ROUND(H334,2)*ROUND(G334,3),2)</f>
      </c>
      <c r="O334">
        <f>(I334*21)/100</f>
      </c>
      <c t="s">
        <v>13</v>
      </c>
    </row>
    <row r="335" spans="1:5" ht="12.75">
      <c r="A335" s="28" t="s">
        <v>40</v>
      </c>
      <c r="E335" s="29" t="s">
        <v>507</v>
      </c>
    </row>
    <row r="336" spans="1:5" ht="25.5">
      <c r="A336" s="30" t="s">
        <v>42</v>
      </c>
      <c r="E336" s="31" t="s">
        <v>508</v>
      </c>
    </row>
    <row r="337" spans="1:5" ht="255">
      <c r="A337" t="s">
        <v>44</v>
      </c>
      <c r="E337" s="29" t="s">
        <v>509</v>
      </c>
    </row>
    <row r="338" spans="1:16" ht="12.75">
      <c r="A338" s="19" t="s">
        <v>35</v>
      </c>
      <c s="23" t="s">
        <v>510</v>
      </c>
      <c s="23" t="s">
        <v>511</v>
      </c>
      <c s="19" t="s">
        <v>37</v>
      </c>
      <c s="24" t="s">
        <v>512</v>
      </c>
      <c s="25" t="s">
        <v>125</v>
      </c>
      <c s="26">
        <v>66</v>
      </c>
      <c s="27">
        <v>0</v>
      </c>
      <c s="27">
        <f>ROUND(ROUND(H338,2)*ROUND(G338,3),2)</f>
      </c>
      <c r="O338">
        <f>(I338*21)/100</f>
      </c>
      <c t="s">
        <v>13</v>
      </c>
    </row>
    <row r="339" spans="1:5" ht="12.75">
      <c r="A339" s="28" t="s">
        <v>40</v>
      </c>
      <c r="E339" s="29" t="s">
        <v>513</v>
      </c>
    </row>
    <row r="340" spans="1:5" ht="165.75">
      <c r="A340" s="30" t="s">
        <v>42</v>
      </c>
      <c r="E340" s="31" t="s">
        <v>514</v>
      </c>
    </row>
    <row r="341" spans="1:5" ht="255">
      <c r="A341" t="s">
        <v>44</v>
      </c>
      <c r="E341" s="29" t="s">
        <v>509</v>
      </c>
    </row>
    <row r="342" spans="1:16" ht="12.75">
      <c r="A342" s="19" t="s">
        <v>35</v>
      </c>
      <c s="23" t="s">
        <v>515</v>
      </c>
      <c s="23" t="s">
        <v>516</v>
      </c>
      <c s="19" t="s">
        <v>37</v>
      </c>
      <c s="24" t="s">
        <v>517</v>
      </c>
      <c s="25" t="s">
        <v>125</v>
      </c>
      <c s="26">
        <v>33</v>
      </c>
      <c s="27">
        <v>0</v>
      </c>
      <c s="27">
        <f>ROUND(ROUND(H342,2)*ROUND(G342,3),2)</f>
      </c>
      <c r="O342">
        <f>(I342*21)/100</f>
      </c>
      <c t="s">
        <v>13</v>
      </c>
    </row>
    <row r="343" spans="1:5" ht="12.75">
      <c r="A343" s="28" t="s">
        <v>40</v>
      </c>
      <c r="E343" s="29" t="s">
        <v>518</v>
      </c>
    </row>
    <row r="344" spans="1:5" ht="38.25">
      <c r="A344" s="30" t="s">
        <v>42</v>
      </c>
      <c r="E344" s="31" t="s">
        <v>519</v>
      </c>
    </row>
    <row r="345" spans="1:5" ht="255">
      <c r="A345" t="s">
        <v>44</v>
      </c>
      <c r="E345" s="29" t="s">
        <v>509</v>
      </c>
    </row>
    <row r="346" spans="1:16" ht="12.75">
      <c r="A346" s="19" t="s">
        <v>35</v>
      </c>
      <c s="23" t="s">
        <v>520</v>
      </c>
      <c s="23" t="s">
        <v>521</v>
      </c>
      <c s="19" t="s">
        <v>37</v>
      </c>
      <c s="24" t="s">
        <v>522</v>
      </c>
      <c s="25" t="s">
        <v>125</v>
      </c>
      <c s="26">
        <v>29</v>
      </c>
      <c s="27">
        <v>0</v>
      </c>
      <c s="27">
        <f>ROUND(ROUND(H346,2)*ROUND(G346,3),2)</f>
      </c>
      <c r="O346">
        <f>(I346*21)/100</f>
      </c>
      <c t="s">
        <v>13</v>
      </c>
    </row>
    <row r="347" spans="1:5" ht="12.75">
      <c r="A347" s="28" t="s">
        <v>40</v>
      </c>
      <c r="E347" s="29" t="s">
        <v>523</v>
      </c>
    </row>
    <row r="348" spans="1:5" ht="76.5">
      <c r="A348" s="30" t="s">
        <v>42</v>
      </c>
      <c r="E348" s="31" t="s">
        <v>524</v>
      </c>
    </row>
    <row r="349" spans="1:5" ht="255">
      <c r="A349" t="s">
        <v>44</v>
      </c>
      <c r="E349" s="29" t="s">
        <v>509</v>
      </c>
    </row>
    <row r="350" spans="1:16" ht="12.75">
      <c r="A350" s="19" t="s">
        <v>35</v>
      </c>
      <c s="23" t="s">
        <v>525</v>
      </c>
      <c s="23" t="s">
        <v>526</v>
      </c>
      <c s="19" t="s">
        <v>37</v>
      </c>
      <c s="24" t="s">
        <v>527</v>
      </c>
      <c s="25" t="s">
        <v>125</v>
      </c>
      <c s="26">
        <v>68.15</v>
      </c>
      <c s="27">
        <v>0</v>
      </c>
      <c s="27">
        <f>ROUND(ROUND(H350,2)*ROUND(G350,3),2)</f>
      </c>
      <c r="O350">
        <f>(I350*21)/100</f>
      </c>
      <c t="s">
        <v>13</v>
      </c>
    </row>
    <row r="351" spans="1:5" ht="12.75">
      <c r="A351" s="28" t="s">
        <v>40</v>
      </c>
      <c r="E351" s="29" t="s">
        <v>528</v>
      </c>
    </row>
    <row r="352" spans="1:5" ht="76.5">
      <c r="A352" s="30" t="s">
        <v>42</v>
      </c>
      <c r="E352" s="31" t="s">
        <v>529</v>
      </c>
    </row>
    <row r="353" spans="1:5" ht="255">
      <c r="A353" t="s">
        <v>44</v>
      </c>
      <c r="E353" s="29" t="s">
        <v>509</v>
      </c>
    </row>
    <row r="354" spans="1:16" ht="12.75">
      <c r="A354" s="19" t="s">
        <v>35</v>
      </c>
      <c s="23" t="s">
        <v>530</v>
      </c>
      <c s="23" t="s">
        <v>531</v>
      </c>
      <c s="19" t="s">
        <v>37</v>
      </c>
      <c s="24" t="s">
        <v>532</v>
      </c>
      <c s="25" t="s">
        <v>125</v>
      </c>
      <c s="26">
        <v>7</v>
      </c>
      <c s="27">
        <v>0</v>
      </c>
      <c s="27">
        <f>ROUND(ROUND(H354,2)*ROUND(G354,3),2)</f>
      </c>
      <c r="O354">
        <f>(I354*21)/100</f>
      </c>
      <c t="s">
        <v>13</v>
      </c>
    </row>
    <row r="355" spans="1:5" ht="12.75">
      <c r="A355" s="28" t="s">
        <v>40</v>
      </c>
      <c r="E355" s="29" t="s">
        <v>533</v>
      </c>
    </row>
    <row r="356" spans="1:5" ht="12.75">
      <c r="A356" s="30" t="s">
        <v>42</v>
      </c>
      <c r="E356" s="31" t="s">
        <v>534</v>
      </c>
    </row>
    <row r="357" spans="1:5" ht="242.25">
      <c r="A357" t="s">
        <v>44</v>
      </c>
      <c r="E357" s="29" t="s">
        <v>535</v>
      </c>
    </row>
    <row r="358" spans="1:16" ht="12.75">
      <c r="A358" s="19" t="s">
        <v>35</v>
      </c>
      <c s="23" t="s">
        <v>536</v>
      </c>
      <c s="23" t="s">
        <v>537</v>
      </c>
      <c s="19" t="s">
        <v>37</v>
      </c>
      <c s="24" t="s">
        <v>538</v>
      </c>
      <c s="25" t="s">
        <v>172</v>
      </c>
      <c s="26">
        <v>1</v>
      </c>
      <c s="27">
        <v>0</v>
      </c>
      <c s="27">
        <f>ROUND(ROUND(H358,2)*ROUND(G358,3),2)</f>
      </c>
      <c r="O358">
        <f>(I358*21)/100</f>
      </c>
      <c t="s">
        <v>13</v>
      </c>
    </row>
    <row r="359" spans="1:5" ht="25.5">
      <c r="A359" s="28" t="s">
        <v>40</v>
      </c>
      <c r="E359" s="29" t="s">
        <v>539</v>
      </c>
    </row>
    <row r="360" spans="1:5" ht="12.75">
      <c r="A360" s="30" t="s">
        <v>42</v>
      </c>
      <c r="E360" s="31" t="s">
        <v>540</v>
      </c>
    </row>
    <row r="361" spans="1:5" ht="409.5">
      <c r="A361" t="s">
        <v>44</v>
      </c>
      <c r="E361" s="29" t="s">
        <v>541</v>
      </c>
    </row>
    <row r="362" spans="1:16" ht="12.75">
      <c r="A362" s="19" t="s">
        <v>35</v>
      </c>
      <c s="23" t="s">
        <v>542</v>
      </c>
      <c s="23" t="s">
        <v>543</v>
      </c>
      <c s="19" t="s">
        <v>37</v>
      </c>
      <c s="24" t="s">
        <v>544</v>
      </c>
      <c s="25" t="s">
        <v>172</v>
      </c>
      <c s="26">
        <v>22</v>
      </c>
      <c s="27">
        <v>0</v>
      </c>
      <c s="27">
        <f>ROUND(ROUND(H362,2)*ROUND(G362,3),2)</f>
      </c>
      <c r="O362">
        <f>(I362*21)/100</f>
      </c>
      <c t="s">
        <v>13</v>
      </c>
    </row>
    <row r="363" spans="1:5" ht="25.5">
      <c r="A363" s="28" t="s">
        <v>40</v>
      </c>
      <c r="E363" s="29" t="s">
        <v>545</v>
      </c>
    </row>
    <row r="364" spans="1:5" ht="229.5">
      <c r="A364" s="30" t="s">
        <v>42</v>
      </c>
      <c r="E364" s="31" t="s">
        <v>546</v>
      </c>
    </row>
    <row r="365" spans="1:5" ht="76.5">
      <c r="A365" t="s">
        <v>44</v>
      </c>
      <c r="E365" s="29" t="s">
        <v>547</v>
      </c>
    </row>
    <row r="366" spans="1:16" ht="12.75">
      <c r="A366" s="19" t="s">
        <v>35</v>
      </c>
      <c s="23" t="s">
        <v>548</v>
      </c>
      <c s="23" t="s">
        <v>549</v>
      </c>
      <c s="19" t="s">
        <v>19</v>
      </c>
      <c s="24" t="s">
        <v>550</v>
      </c>
      <c s="25" t="s">
        <v>172</v>
      </c>
      <c s="26">
        <v>1</v>
      </c>
      <c s="27">
        <v>0</v>
      </c>
      <c s="27">
        <f>ROUND(ROUND(H366,2)*ROUND(G366,3),2)</f>
      </c>
      <c r="O366">
        <f>(I366*21)/100</f>
      </c>
      <c t="s">
        <v>13</v>
      </c>
    </row>
    <row r="367" spans="1:5" ht="12.75">
      <c r="A367" s="28" t="s">
        <v>40</v>
      </c>
      <c r="E367" s="29" t="s">
        <v>551</v>
      </c>
    </row>
    <row r="368" spans="1:5" ht="12.75">
      <c r="A368" s="30" t="s">
        <v>42</v>
      </c>
      <c r="E368" s="31" t="s">
        <v>552</v>
      </c>
    </row>
    <row r="369" spans="1:5" ht="76.5">
      <c r="A369" t="s">
        <v>44</v>
      </c>
      <c r="E369" s="29" t="s">
        <v>547</v>
      </c>
    </row>
    <row r="370" spans="1:16" ht="12.75">
      <c r="A370" s="19" t="s">
        <v>35</v>
      </c>
      <c s="23" t="s">
        <v>553</v>
      </c>
      <c s="23" t="s">
        <v>549</v>
      </c>
      <c s="19" t="s">
        <v>13</v>
      </c>
      <c s="24" t="s">
        <v>550</v>
      </c>
      <c s="25" t="s">
        <v>172</v>
      </c>
      <c s="26">
        <v>1</v>
      </c>
      <c s="27">
        <v>0</v>
      </c>
      <c s="27">
        <f>ROUND(ROUND(H370,2)*ROUND(G370,3),2)</f>
      </c>
      <c r="O370">
        <f>(I370*21)/100</f>
      </c>
      <c t="s">
        <v>13</v>
      </c>
    </row>
    <row r="371" spans="1:5" ht="12.75">
      <c r="A371" s="28" t="s">
        <v>40</v>
      </c>
      <c r="E371" s="29" t="s">
        <v>554</v>
      </c>
    </row>
    <row r="372" spans="1:5" ht="12.75">
      <c r="A372" s="30" t="s">
        <v>42</v>
      </c>
      <c r="E372" s="31" t="s">
        <v>555</v>
      </c>
    </row>
    <row r="373" spans="1:5" ht="76.5">
      <c r="A373" t="s">
        <v>44</v>
      </c>
      <c r="E373" s="29" t="s">
        <v>547</v>
      </c>
    </row>
    <row r="374" spans="1:16" ht="12.75">
      <c r="A374" s="19" t="s">
        <v>35</v>
      </c>
      <c s="23" t="s">
        <v>556</v>
      </c>
      <c s="23" t="s">
        <v>557</v>
      </c>
      <c s="19" t="s">
        <v>37</v>
      </c>
      <c s="24" t="s">
        <v>558</v>
      </c>
      <c s="25" t="s">
        <v>172</v>
      </c>
      <c s="26">
        <v>1</v>
      </c>
      <c s="27">
        <v>0</v>
      </c>
      <c s="27">
        <f>ROUND(ROUND(H374,2)*ROUND(G374,3),2)</f>
      </c>
      <c r="O374">
        <f>(I374*21)/100</f>
      </c>
      <c t="s">
        <v>13</v>
      </c>
    </row>
    <row r="375" spans="1:5" ht="12.75">
      <c r="A375" s="28" t="s">
        <v>40</v>
      </c>
      <c r="E375" s="29" t="s">
        <v>37</v>
      </c>
    </row>
    <row r="376" spans="1:5" ht="12.75">
      <c r="A376" s="30" t="s">
        <v>42</v>
      </c>
      <c r="E376" s="31" t="s">
        <v>559</v>
      </c>
    </row>
    <row r="377" spans="1:5" ht="12.75">
      <c r="A377" t="s">
        <v>44</v>
      </c>
      <c r="E377" s="29" t="s">
        <v>560</v>
      </c>
    </row>
    <row r="378" spans="1:16" ht="12.75">
      <c r="A378" s="19" t="s">
        <v>35</v>
      </c>
      <c s="23" t="s">
        <v>561</v>
      </c>
      <c s="23" t="s">
        <v>562</v>
      </c>
      <c s="19" t="s">
        <v>37</v>
      </c>
      <c s="24" t="s">
        <v>563</v>
      </c>
      <c s="25" t="s">
        <v>172</v>
      </c>
      <c s="26">
        <v>4</v>
      </c>
      <c s="27">
        <v>0</v>
      </c>
      <c s="27">
        <f>ROUND(ROUND(H378,2)*ROUND(G378,3),2)</f>
      </c>
      <c r="O378">
        <f>(I378*21)/100</f>
      </c>
      <c t="s">
        <v>13</v>
      </c>
    </row>
    <row r="379" spans="1:5" ht="12.75">
      <c r="A379" s="28" t="s">
        <v>40</v>
      </c>
      <c r="E379" s="29" t="s">
        <v>37</v>
      </c>
    </row>
    <row r="380" spans="1:5" ht="63.75">
      <c r="A380" s="30" t="s">
        <v>42</v>
      </c>
      <c r="E380" s="31" t="s">
        <v>564</v>
      </c>
    </row>
    <row r="381" spans="1:5" ht="12.75">
      <c r="A381" t="s">
        <v>44</v>
      </c>
      <c r="E381" s="29" t="s">
        <v>560</v>
      </c>
    </row>
    <row r="382" spans="1:16" ht="12.75">
      <c r="A382" s="19" t="s">
        <v>35</v>
      </c>
      <c s="23" t="s">
        <v>565</v>
      </c>
      <c s="23" t="s">
        <v>566</v>
      </c>
      <c s="19" t="s">
        <v>37</v>
      </c>
      <c s="24" t="s">
        <v>567</v>
      </c>
      <c s="25" t="s">
        <v>172</v>
      </c>
      <c s="26">
        <v>5</v>
      </c>
      <c s="27">
        <v>0</v>
      </c>
      <c s="27">
        <f>ROUND(ROUND(H382,2)*ROUND(G382,3),2)</f>
      </c>
      <c r="O382">
        <f>(I382*21)/100</f>
      </c>
      <c t="s">
        <v>13</v>
      </c>
    </row>
    <row r="383" spans="1:5" ht="12.75">
      <c r="A383" s="28" t="s">
        <v>40</v>
      </c>
      <c r="E383" s="29" t="s">
        <v>37</v>
      </c>
    </row>
    <row r="384" spans="1:5" ht="12.75">
      <c r="A384" s="30" t="s">
        <v>42</v>
      </c>
      <c r="E384" s="31" t="s">
        <v>568</v>
      </c>
    </row>
    <row r="385" spans="1:5" ht="25.5">
      <c r="A385" t="s">
        <v>44</v>
      </c>
      <c r="E385" s="29" t="s">
        <v>569</v>
      </c>
    </row>
    <row r="386" spans="1:16" ht="12.75">
      <c r="A386" s="19" t="s">
        <v>35</v>
      </c>
      <c s="23" t="s">
        <v>570</v>
      </c>
      <c s="23" t="s">
        <v>571</v>
      </c>
      <c s="19" t="s">
        <v>37</v>
      </c>
      <c s="24" t="s">
        <v>572</v>
      </c>
      <c s="25" t="s">
        <v>172</v>
      </c>
      <c s="26">
        <v>4</v>
      </c>
      <c s="27">
        <v>0</v>
      </c>
      <c s="27">
        <f>ROUND(ROUND(H386,2)*ROUND(G386,3),2)</f>
      </c>
      <c r="O386">
        <f>(I386*21)/100</f>
      </c>
      <c t="s">
        <v>13</v>
      </c>
    </row>
    <row r="387" spans="1:5" ht="12.75">
      <c r="A387" s="28" t="s">
        <v>40</v>
      </c>
      <c r="E387" s="29" t="s">
        <v>573</v>
      </c>
    </row>
    <row r="388" spans="1:5" ht="38.25">
      <c r="A388" s="30" t="s">
        <v>42</v>
      </c>
      <c r="E388" s="31" t="s">
        <v>574</v>
      </c>
    </row>
    <row r="389" spans="1:5" ht="25.5">
      <c r="A389" t="s">
        <v>44</v>
      </c>
      <c r="E389" s="29" t="s">
        <v>569</v>
      </c>
    </row>
    <row r="390" spans="1:16" ht="12.75">
      <c r="A390" s="19" t="s">
        <v>35</v>
      </c>
      <c s="23" t="s">
        <v>575</v>
      </c>
      <c s="23" t="s">
        <v>576</v>
      </c>
      <c s="19" t="s">
        <v>37</v>
      </c>
      <c s="24" t="s">
        <v>577</v>
      </c>
      <c s="25" t="s">
        <v>172</v>
      </c>
      <c s="26">
        <v>5</v>
      </c>
      <c s="27">
        <v>0</v>
      </c>
      <c s="27">
        <f>ROUND(ROUND(H390,2)*ROUND(G390,3),2)</f>
      </c>
      <c r="O390">
        <f>(I390*21)/100</f>
      </c>
      <c t="s">
        <v>13</v>
      </c>
    </row>
    <row r="391" spans="1:5" ht="12.75">
      <c r="A391" s="28" t="s">
        <v>40</v>
      </c>
      <c r="E391" s="29" t="s">
        <v>37</v>
      </c>
    </row>
    <row r="392" spans="1:5" ht="12.75">
      <c r="A392" s="30" t="s">
        <v>42</v>
      </c>
      <c r="E392" s="31" t="s">
        <v>568</v>
      </c>
    </row>
    <row r="393" spans="1:5" ht="25.5">
      <c r="A393" t="s">
        <v>44</v>
      </c>
      <c r="E393" s="29" t="s">
        <v>569</v>
      </c>
    </row>
    <row r="394" spans="1:16" ht="12.75">
      <c r="A394" s="19" t="s">
        <v>35</v>
      </c>
      <c s="23" t="s">
        <v>578</v>
      </c>
      <c s="23" t="s">
        <v>579</v>
      </c>
      <c s="19" t="s">
        <v>37</v>
      </c>
      <c s="24" t="s">
        <v>580</v>
      </c>
      <c s="25" t="s">
        <v>113</v>
      </c>
      <c s="26">
        <v>13.235</v>
      </c>
      <c s="27">
        <v>0</v>
      </c>
      <c s="27">
        <f>ROUND(ROUND(H394,2)*ROUND(G394,3),2)</f>
      </c>
      <c r="O394">
        <f>(I394*21)/100</f>
      </c>
      <c t="s">
        <v>13</v>
      </c>
    </row>
    <row r="395" spans="1:5" ht="12.75">
      <c r="A395" s="28" t="s">
        <v>40</v>
      </c>
      <c r="E395" s="29" t="s">
        <v>581</v>
      </c>
    </row>
    <row r="396" spans="1:5" ht="114.75">
      <c r="A396" s="30" t="s">
        <v>42</v>
      </c>
      <c r="E396" s="31" t="s">
        <v>582</v>
      </c>
    </row>
    <row r="397" spans="1:5" ht="369.75">
      <c r="A397" t="s">
        <v>44</v>
      </c>
      <c r="E397" s="29" t="s">
        <v>318</v>
      </c>
    </row>
    <row r="398" spans="1:18" ht="12.75" customHeight="1">
      <c r="A398" s="5" t="s">
        <v>33</v>
      </c>
      <c s="5"/>
      <c s="35" t="s">
        <v>30</v>
      </c>
      <c s="5"/>
      <c s="21" t="s">
        <v>583</v>
      </c>
      <c s="5"/>
      <c s="5"/>
      <c s="5"/>
      <c s="36">
        <f>0+Q398</f>
      </c>
      <c r="O398">
        <f>0+R398</f>
      </c>
      <c r="Q398">
        <f>0+I399+I403+I407+I411+I415+I419+I423+I427+I431+I435+I439+I443+I447+I451+I455+I459+I463+I467+I471+I475+I479+I483+I487+I491+I495+I499+I503+I507+I511</f>
      </c>
      <c>
        <f>0+O399+O403+O407+O411+O415+O419+O423+O427+O431+O435+O439+O443+O447+O451+O455+O459+O463+O467+O471+O475+O479+O483+O487+O491+O495+O499+O503+O507+O511</f>
      </c>
    </row>
    <row r="399" spans="1:16" ht="12.75">
      <c r="A399" s="19" t="s">
        <v>35</v>
      </c>
      <c s="23" t="s">
        <v>584</v>
      </c>
      <c s="23" t="s">
        <v>585</v>
      </c>
      <c s="19" t="s">
        <v>37</v>
      </c>
      <c s="24" t="s">
        <v>586</v>
      </c>
      <c s="25" t="s">
        <v>125</v>
      </c>
      <c s="26">
        <v>8</v>
      </c>
      <c s="27">
        <v>0</v>
      </c>
      <c s="27">
        <f>ROUND(ROUND(H399,2)*ROUND(G399,3),2)</f>
      </c>
      <c r="O399">
        <f>(I399*21)/100</f>
      </c>
      <c t="s">
        <v>13</v>
      </c>
    </row>
    <row r="400" spans="1:5" ht="25.5">
      <c r="A400" s="28" t="s">
        <v>40</v>
      </c>
      <c r="E400" s="29" t="s">
        <v>587</v>
      </c>
    </row>
    <row r="401" spans="1:5" ht="38.25">
      <c r="A401" s="30" t="s">
        <v>42</v>
      </c>
      <c r="E401" s="31" t="s">
        <v>588</v>
      </c>
    </row>
    <row r="402" spans="1:5" ht="63.75">
      <c r="A402" t="s">
        <v>44</v>
      </c>
      <c r="E402" s="29" t="s">
        <v>589</v>
      </c>
    </row>
    <row r="403" spans="1:16" ht="12.75">
      <c r="A403" s="19" t="s">
        <v>35</v>
      </c>
      <c s="23" t="s">
        <v>590</v>
      </c>
      <c s="23" t="s">
        <v>591</v>
      </c>
      <c s="19" t="s">
        <v>37</v>
      </c>
      <c s="24" t="s">
        <v>592</v>
      </c>
      <c s="25" t="s">
        <v>172</v>
      </c>
      <c s="26">
        <v>60</v>
      </c>
      <c s="27">
        <v>0</v>
      </c>
      <c s="27">
        <f>ROUND(ROUND(H403,2)*ROUND(G403,3),2)</f>
      </c>
      <c r="O403">
        <f>(I403*21)/100</f>
      </c>
      <c t="s">
        <v>13</v>
      </c>
    </row>
    <row r="404" spans="1:5" ht="12.75">
      <c r="A404" s="28" t="s">
        <v>40</v>
      </c>
      <c r="E404" s="29" t="s">
        <v>37</v>
      </c>
    </row>
    <row r="405" spans="1:5" ht="12.75">
      <c r="A405" s="30" t="s">
        <v>42</v>
      </c>
      <c r="E405" s="31" t="s">
        <v>593</v>
      </c>
    </row>
    <row r="406" spans="1:5" ht="51">
      <c r="A406" t="s">
        <v>44</v>
      </c>
      <c r="E406" s="29" t="s">
        <v>594</v>
      </c>
    </row>
    <row r="407" spans="1:16" ht="12.75">
      <c r="A407" s="19" t="s">
        <v>35</v>
      </c>
      <c s="23" t="s">
        <v>595</v>
      </c>
      <c s="23" t="s">
        <v>596</v>
      </c>
      <c s="19" t="s">
        <v>37</v>
      </c>
      <c s="24" t="s">
        <v>597</v>
      </c>
      <c s="25" t="s">
        <v>172</v>
      </c>
      <c s="26">
        <v>4</v>
      </c>
      <c s="27">
        <v>0</v>
      </c>
      <c s="27">
        <f>ROUND(ROUND(H407,2)*ROUND(G407,3),2)</f>
      </c>
      <c r="O407">
        <f>(I407*21)/100</f>
      </c>
      <c t="s">
        <v>13</v>
      </c>
    </row>
    <row r="408" spans="1:5" ht="12.75">
      <c r="A408" s="28" t="s">
        <v>40</v>
      </c>
      <c r="E408" s="29" t="s">
        <v>37</v>
      </c>
    </row>
    <row r="409" spans="1:5" ht="12.75">
      <c r="A409" s="30" t="s">
        <v>42</v>
      </c>
      <c r="E409" s="31" t="s">
        <v>598</v>
      </c>
    </row>
    <row r="410" spans="1:5" ht="25.5">
      <c r="A410" t="s">
        <v>44</v>
      </c>
      <c r="E410" s="29" t="s">
        <v>599</v>
      </c>
    </row>
    <row r="411" spans="1:16" ht="25.5">
      <c r="A411" s="19" t="s">
        <v>35</v>
      </c>
      <c s="23" t="s">
        <v>600</v>
      </c>
      <c s="23" t="s">
        <v>601</v>
      </c>
      <c s="19" t="s">
        <v>37</v>
      </c>
      <c s="24" t="s">
        <v>602</v>
      </c>
      <c s="25" t="s">
        <v>172</v>
      </c>
      <c s="26">
        <v>5</v>
      </c>
      <c s="27">
        <v>0</v>
      </c>
      <c s="27">
        <f>ROUND(ROUND(H411,2)*ROUND(G411,3),2)</f>
      </c>
      <c r="O411">
        <f>(I411*21)/100</f>
      </c>
      <c t="s">
        <v>13</v>
      </c>
    </row>
    <row r="412" spans="1:5" ht="12.75">
      <c r="A412" s="28" t="s">
        <v>40</v>
      </c>
      <c r="E412" s="29" t="s">
        <v>37</v>
      </c>
    </row>
    <row r="413" spans="1:5" ht="12.75">
      <c r="A413" s="30" t="s">
        <v>42</v>
      </c>
      <c r="E413" s="31" t="s">
        <v>568</v>
      </c>
    </row>
    <row r="414" spans="1:5" ht="51">
      <c r="A414" t="s">
        <v>44</v>
      </c>
      <c r="E414" s="29" t="s">
        <v>594</v>
      </c>
    </row>
    <row r="415" spans="1:16" ht="25.5">
      <c r="A415" s="19" t="s">
        <v>35</v>
      </c>
      <c s="23" t="s">
        <v>603</v>
      </c>
      <c s="23" t="s">
        <v>604</v>
      </c>
      <c s="19" t="s">
        <v>37</v>
      </c>
      <c s="24" t="s">
        <v>605</v>
      </c>
      <c s="25" t="s">
        <v>172</v>
      </c>
      <c s="26">
        <v>55</v>
      </c>
      <c s="27">
        <v>0</v>
      </c>
      <c s="27">
        <f>ROUND(ROUND(H415,2)*ROUND(G415,3),2)</f>
      </c>
      <c r="O415">
        <f>(I415*21)/100</f>
      </c>
      <c t="s">
        <v>13</v>
      </c>
    </row>
    <row r="416" spans="1:5" ht="51">
      <c r="A416" s="28" t="s">
        <v>40</v>
      </c>
      <c r="E416" s="29" t="s">
        <v>606</v>
      </c>
    </row>
    <row r="417" spans="1:5" ht="12.75">
      <c r="A417" s="30" t="s">
        <v>42</v>
      </c>
      <c r="E417" s="31" t="s">
        <v>607</v>
      </c>
    </row>
    <row r="418" spans="1:5" ht="25.5">
      <c r="A418" t="s">
        <v>44</v>
      </c>
      <c r="E418" s="29" t="s">
        <v>608</v>
      </c>
    </row>
    <row r="419" spans="1:16" ht="25.5">
      <c r="A419" s="19" t="s">
        <v>35</v>
      </c>
      <c s="23" t="s">
        <v>609</v>
      </c>
      <c s="23" t="s">
        <v>610</v>
      </c>
      <c s="19" t="s">
        <v>37</v>
      </c>
      <c s="24" t="s">
        <v>611</v>
      </c>
      <c s="25" t="s">
        <v>172</v>
      </c>
      <c s="26">
        <v>66</v>
      </c>
      <c s="27">
        <v>0</v>
      </c>
      <c s="27">
        <f>ROUND(ROUND(H419,2)*ROUND(G419,3),2)</f>
      </c>
      <c r="O419">
        <f>(I419*21)/100</f>
      </c>
      <c t="s">
        <v>13</v>
      </c>
    </row>
    <row r="420" spans="1:5" ht="51">
      <c r="A420" s="28" t="s">
        <v>40</v>
      </c>
      <c r="E420" s="29" t="s">
        <v>612</v>
      </c>
    </row>
    <row r="421" spans="1:5" ht="38.25">
      <c r="A421" s="30" t="s">
        <v>42</v>
      </c>
      <c r="E421" s="31" t="s">
        <v>613</v>
      </c>
    </row>
    <row r="422" spans="1:5" ht="25.5">
      <c r="A422" t="s">
        <v>44</v>
      </c>
      <c r="E422" s="29" t="s">
        <v>614</v>
      </c>
    </row>
    <row r="423" spans="1:16" ht="25.5">
      <c r="A423" s="19" t="s">
        <v>35</v>
      </c>
      <c s="23" t="s">
        <v>615</v>
      </c>
      <c s="23" t="s">
        <v>616</v>
      </c>
      <c s="19" t="s">
        <v>37</v>
      </c>
      <c s="24" t="s">
        <v>617</v>
      </c>
      <c s="25" t="s">
        <v>172</v>
      </c>
      <c s="26">
        <v>53</v>
      </c>
      <c s="27">
        <v>0</v>
      </c>
      <c s="27">
        <f>ROUND(ROUND(H423,2)*ROUND(G423,3),2)</f>
      </c>
      <c r="O423">
        <f>(I423*21)/100</f>
      </c>
      <c t="s">
        <v>13</v>
      </c>
    </row>
    <row r="424" spans="1:5" ht="12.75">
      <c r="A424" s="28" t="s">
        <v>40</v>
      </c>
      <c r="E424" s="29" t="s">
        <v>37</v>
      </c>
    </row>
    <row r="425" spans="1:5" ht="38.25">
      <c r="A425" s="30" t="s">
        <v>42</v>
      </c>
      <c r="E425" s="31" t="s">
        <v>618</v>
      </c>
    </row>
    <row r="426" spans="1:5" ht="25.5">
      <c r="A426" t="s">
        <v>44</v>
      </c>
      <c r="E426" s="29" t="s">
        <v>619</v>
      </c>
    </row>
    <row r="427" spans="1:16" ht="12.75">
      <c r="A427" s="19" t="s">
        <v>35</v>
      </c>
      <c s="23" t="s">
        <v>620</v>
      </c>
      <c s="23" t="s">
        <v>621</v>
      </c>
      <c s="19" t="s">
        <v>37</v>
      </c>
      <c s="24" t="s">
        <v>622</v>
      </c>
      <c s="25" t="s">
        <v>172</v>
      </c>
      <c s="26">
        <v>42</v>
      </c>
      <c s="27">
        <v>0</v>
      </c>
      <c s="27">
        <f>ROUND(ROUND(H427,2)*ROUND(G427,3),2)</f>
      </c>
      <c r="O427">
        <f>(I427*21)/100</f>
      </c>
      <c t="s">
        <v>13</v>
      </c>
    </row>
    <row r="428" spans="1:5" ht="12.75">
      <c r="A428" s="28" t="s">
        <v>40</v>
      </c>
      <c r="E428" s="29" t="s">
        <v>623</v>
      </c>
    </row>
    <row r="429" spans="1:5" ht="12.75">
      <c r="A429" s="30" t="s">
        <v>42</v>
      </c>
      <c r="E429" s="31" t="s">
        <v>624</v>
      </c>
    </row>
    <row r="430" spans="1:5" ht="25.5">
      <c r="A430" t="s">
        <v>44</v>
      </c>
      <c r="E430" s="29" t="s">
        <v>608</v>
      </c>
    </row>
    <row r="431" spans="1:16" ht="25.5">
      <c r="A431" s="19" t="s">
        <v>35</v>
      </c>
      <c s="23" t="s">
        <v>625</v>
      </c>
      <c s="23" t="s">
        <v>626</v>
      </c>
      <c s="19" t="s">
        <v>37</v>
      </c>
      <c s="24" t="s">
        <v>627</v>
      </c>
      <c s="25" t="s">
        <v>107</v>
      </c>
      <c s="26">
        <v>410</v>
      </c>
      <c s="27">
        <v>0</v>
      </c>
      <c s="27">
        <f>ROUND(ROUND(H431,2)*ROUND(G431,3),2)</f>
      </c>
      <c r="O431">
        <f>(I431*21)/100</f>
      </c>
      <c t="s">
        <v>13</v>
      </c>
    </row>
    <row r="432" spans="1:5" ht="12.75">
      <c r="A432" s="28" t="s">
        <v>40</v>
      </c>
      <c r="E432" s="29" t="s">
        <v>37</v>
      </c>
    </row>
    <row r="433" spans="1:5" ht="89.25">
      <c r="A433" s="30" t="s">
        <v>42</v>
      </c>
      <c r="E433" s="31" t="s">
        <v>628</v>
      </c>
    </row>
    <row r="434" spans="1:5" ht="38.25">
      <c r="A434" t="s">
        <v>44</v>
      </c>
      <c r="E434" s="29" t="s">
        <v>629</v>
      </c>
    </row>
    <row r="435" spans="1:16" ht="25.5">
      <c r="A435" s="19" t="s">
        <v>35</v>
      </c>
      <c s="23" t="s">
        <v>630</v>
      </c>
      <c s="23" t="s">
        <v>631</v>
      </c>
      <c s="19" t="s">
        <v>37</v>
      </c>
      <c s="24" t="s">
        <v>632</v>
      </c>
      <c s="25" t="s">
        <v>107</v>
      </c>
      <c s="26">
        <v>410</v>
      </c>
      <c s="27">
        <v>0</v>
      </c>
      <c s="27">
        <f>ROUND(ROUND(H435,2)*ROUND(G435,3),2)</f>
      </c>
      <c r="O435">
        <f>(I435*21)/100</f>
      </c>
      <c t="s">
        <v>13</v>
      </c>
    </row>
    <row r="436" spans="1:5" ht="12.75">
      <c r="A436" s="28" t="s">
        <v>40</v>
      </c>
      <c r="E436" s="29" t="s">
        <v>37</v>
      </c>
    </row>
    <row r="437" spans="1:5" ht="89.25">
      <c r="A437" s="30" t="s">
        <v>42</v>
      </c>
      <c r="E437" s="31" t="s">
        <v>628</v>
      </c>
    </row>
    <row r="438" spans="1:5" ht="38.25">
      <c r="A438" t="s">
        <v>44</v>
      </c>
      <c r="E438" s="29" t="s">
        <v>629</v>
      </c>
    </row>
    <row r="439" spans="1:16" ht="12.75">
      <c r="A439" s="19" t="s">
        <v>35</v>
      </c>
      <c s="23" t="s">
        <v>633</v>
      </c>
      <c s="23" t="s">
        <v>634</v>
      </c>
      <c s="19" t="s">
        <v>37</v>
      </c>
      <c s="24" t="s">
        <v>635</v>
      </c>
      <c s="25" t="s">
        <v>172</v>
      </c>
      <c s="26">
        <v>3</v>
      </c>
      <c s="27">
        <v>0</v>
      </c>
      <c s="27">
        <f>ROUND(ROUND(H439,2)*ROUND(G439,3),2)</f>
      </c>
      <c r="O439">
        <f>(I439*21)/100</f>
      </c>
      <c t="s">
        <v>13</v>
      </c>
    </row>
    <row r="440" spans="1:5" ht="12.75">
      <c r="A440" s="28" t="s">
        <v>40</v>
      </c>
      <c r="E440" s="29" t="s">
        <v>37</v>
      </c>
    </row>
    <row r="441" spans="1:5" ht="12.75">
      <c r="A441" s="30" t="s">
        <v>42</v>
      </c>
      <c r="E441" s="31" t="s">
        <v>636</v>
      </c>
    </row>
    <row r="442" spans="1:5" ht="12.75">
      <c r="A442" t="s">
        <v>44</v>
      </c>
      <c r="E442" s="29" t="s">
        <v>637</v>
      </c>
    </row>
    <row r="443" spans="1:16" ht="12.75">
      <c r="A443" s="19" t="s">
        <v>35</v>
      </c>
      <c s="23" t="s">
        <v>638</v>
      </c>
      <c s="23" t="s">
        <v>639</v>
      </c>
      <c s="19" t="s">
        <v>37</v>
      </c>
      <c s="24" t="s">
        <v>640</v>
      </c>
      <c s="25" t="s">
        <v>125</v>
      </c>
      <c s="26">
        <v>130</v>
      </c>
      <c s="27">
        <v>0</v>
      </c>
      <c s="27">
        <f>ROUND(ROUND(H443,2)*ROUND(G443,3),2)</f>
      </c>
      <c r="O443">
        <f>(I443*21)/100</f>
      </c>
      <c t="s">
        <v>13</v>
      </c>
    </row>
    <row r="444" spans="1:5" ht="12.75">
      <c r="A444" s="28" t="s">
        <v>40</v>
      </c>
      <c r="E444" s="29" t="s">
        <v>641</v>
      </c>
    </row>
    <row r="445" spans="1:5" ht="63.75">
      <c r="A445" s="30" t="s">
        <v>42</v>
      </c>
      <c r="E445" s="31" t="s">
        <v>642</v>
      </c>
    </row>
    <row r="446" spans="1:5" ht="51">
      <c r="A446" t="s">
        <v>44</v>
      </c>
      <c r="E446" s="29" t="s">
        <v>643</v>
      </c>
    </row>
    <row r="447" spans="1:16" ht="12.75">
      <c r="A447" s="19" t="s">
        <v>35</v>
      </c>
      <c s="23" t="s">
        <v>644</v>
      </c>
      <c s="23" t="s">
        <v>645</v>
      </c>
      <c s="19" t="s">
        <v>37</v>
      </c>
      <c s="24" t="s">
        <v>646</v>
      </c>
      <c s="25" t="s">
        <v>125</v>
      </c>
      <c s="26">
        <v>1247.5</v>
      </c>
      <c s="27">
        <v>0</v>
      </c>
      <c s="27">
        <f>ROUND(ROUND(H447,2)*ROUND(G447,3),2)</f>
      </c>
      <c r="O447">
        <f>(I447*21)/100</f>
      </c>
      <c t="s">
        <v>13</v>
      </c>
    </row>
    <row r="448" spans="1:5" ht="25.5">
      <c r="A448" s="28" t="s">
        <v>40</v>
      </c>
      <c r="E448" s="29" t="s">
        <v>647</v>
      </c>
    </row>
    <row r="449" spans="1:5" ht="63.75">
      <c r="A449" s="30" t="s">
        <v>42</v>
      </c>
      <c r="E449" s="31" t="s">
        <v>648</v>
      </c>
    </row>
    <row r="450" spans="1:5" ht="51">
      <c r="A450" t="s">
        <v>44</v>
      </c>
      <c r="E450" s="29" t="s">
        <v>643</v>
      </c>
    </row>
    <row r="451" spans="1:16" ht="12.75">
      <c r="A451" s="19" t="s">
        <v>35</v>
      </c>
      <c s="23" t="s">
        <v>649</v>
      </c>
      <c s="23" t="s">
        <v>650</v>
      </c>
      <c s="19" t="s">
        <v>37</v>
      </c>
      <c s="24" t="s">
        <v>651</v>
      </c>
      <c s="25" t="s">
        <v>125</v>
      </c>
      <c s="26">
        <v>348</v>
      </c>
      <c s="27">
        <v>0</v>
      </c>
      <c s="27">
        <f>ROUND(ROUND(H451,2)*ROUND(G451,3),2)</f>
      </c>
      <c r="O451">
        <f>(I451*21)/100</f>
      </c>
      <c t="s">
        <v>13</v>
      </c>
    </row>
    <row r="452" spans="1:5" ht="12.75">
      <c r="A452" s="28" t="s">
        <v>40</v>
      </c>
      <c r="E452" s="29" t="s">
        <v>134</v>
      </c>
    </row>
    <row r="453" spans="1:5" ht="51">
      <c r="A453" s="30" t="s">
        <v>42</v>
      </c>
      <c r="E453" s="31" t="s">
        <v>652</v>
      </c>
    </row>
    <row r="454" spans="1:5" ht="25.5">
      <c r="A454" t="s">
        <v>44</v>
      </c>
      <c r="E454" s="29" t="s">
        <v>653</v>
      </c>
    </row>
    <row r="455" spans="1:16" ht="12.75">
      <c r="A455" s="19" t="s">
        <v>35</v>
      </c>
      <c s="23" t="s">
        <v>654</v>
      </c>
      <c s="23" t="s">
        <v>655</v>
      </c>
      <c s="19" t="s">
        <v>37</v>
      </c>
      <c s="24" t="s">
        <v>656</v>
      </c>
      <c s="25" t="s">
        <v>125</v>
      </c>
      <c s="26">
        <v>479</v>
      </c>
      <c s="27">
        <v>0</v>
      </c>
      <c s="27">
        <f>ROUND(ROUND(H455,2)*ROUND(G455,3),2)</f>
      </c>
      <c r="O455">
        <f>(I455*21)/100</f>
      </c>
      <c t="s">
        <v>13</v>
      </c>
    </row>
    <row r="456" spans="1:5" ht="12.75">
      <c r="A456" s="28" t="s">
        <v>40</v>
      </c>
      <c r="E456" s="29" t="s">
        <v>657</v>
      </c>
    </row>
    <row r="457" spans="1:5" ht="76.5">
      <c r="A457" s="30" t="s">
        <v>42</v>
      </c>
      <c r="E457" s="31" t="s">
        <v>135</v>
      </c>
    </row>
    <row r="458" spans="1:5" ht="38.25">
      <c r="A458" t="s">
        <v>44</v>
      </c>
      <c r="E458" s="29" t="s">
        <v>658</v>
      </c>
    </row>
    <row r="459" spans="1:16" ht="12.75">
      <c r="A459" s="19" t="s">
        <v>35</v>
      </c>
      <c s="23" t="s">
        <v>659</v>
      </c>
      <c s="23" t="s">
        <v>660</v>
      </c>
      <c s="19" t="s">
        <v>37</v>
      </c>
      <c s="24" t="s">
        <v>661</v>
      </c>
      <c s="25" t="s">
        <v>125</v>
      </c>
      <c s="26">
        <v>353.5</v>
      </c>
      <c s="27">
        <v>0</v>
      </c>
      <c s="27">
        <f>ROUND(ROUND(H459,2)*ROUND(G459,3),2)</f>
      </c>
      <c r="O459">
        <f>(I459*21)/100</f>
      </c>
      <c t="s">
        <v>13</v>
      </c>
    </row>
    <row r="460" spans="1:5" ht="12.75">
      <c r="A460" s="28" t="s">
        <v>40</v>
      </c>
      <c r="E460" s="29" t="s">
        <v>662</v>
      </c>
    </row>
    <row r="461" spans="1:5" ht="127.5">
      <c r="A461" s="30" t="s">
        <v>42</v>
      </c>
      <c r="E461" s="31" t="s">
        <v>663</v>
      </c>
    </row>
    <row r="462" spans="1:5" ht="89.25">
      <c r="A462" t="s">
        <v>44</v>
      </c>
      <c r="E462" s="29" t="s">
        <v>664</v>
      </c>
    </row>
    <row r="463" spans="1:16" ht="12.75">
      <c r="A463" s="19" t="s">
        <v>35</v>
      </c>
      <c s="23" t="s">
        <v>665</v>
      </c>
      <c s="23" t="s">
        <v>666</v>
      </c>
      <c s="19" t="s">
        <v>37</v>
      </c>
      <c s="24" t="s">
        <v>667</v>
      </c>
      <c s="25" t="s">
        <v>125</v>
      </c>
      <c s="26">
        <v>34</v>
      </c>
      <c s="27">
        <v>0</v>
      </c>
      <c s="27">
        <f>ROUND(ROUND(H463,2)*ROUND(G463,3),2)</f>
      </c>
      <c r="O463">
        <f>(I463*21)/100</f>
      </c>
      <c t="s">
        <v>13</v>
      </c>
    </row>
    <row r="464" spans="1:5" ht="12.75">
      <c r="A464" s="28" t="s">
        <v>40</v>
      </c>
      <c r="E464" s="29" t="s">
        <v>668</v>
      </c>
    </row>
    <row r="465" spans="1:5" ht="25.5">
      <c r="A465" s="30" t="s">
        <v>42</v>
      </c>
      <c r="E465" s="31" t="s">
        <v>669</v>
      </c>
    </row>
    <row r="466" spans="1:5" ht="89.25">
      <c r="A466" t="s">
        <v>44</v>
      </c>
      <c r="E466" s="29" t="s">
        <v>664</v>
      </c>
    </row>
    <row r="467" spans="1:16" ht="12.75">
      <c r="A467" s="19" t="s">
        <v>35</v>
      </c>
      <c s="23" t="s">
        <v>670</v>
      </c>
      <c s="23" t="s">
        <v>671</v>
      </c>
      <c s="19" t="s">
        <v>37</v>
      </c>
      <c s="24" t="s">
        <v>672</v>
      </c>
      <c s="25" t="s">
        <v>107</v>
      </c>
      <c s="26">
        <v>69.3</v>
      </c>
      <c s="27">
        <v>0</v>
      </c>
      <c s="27">
        <f>ROUND(ROUND(H467,2)*ROUND(G467,3),2)</f>
      </c>
      <c r="O467">
        <f>(I467*21)/100</f>
      </c>
      <c t="s">
        <v>13</v>
      </c>
    </row>
    <row r="468" spans="1:5" ht="25.5">
      <c r="A468" s="28" t="s">
        <v>40</v>
      </c>
      <c r="E468" s="29" t="s">
        <v>673</v>
      </c>
    </row>
    <row r="469" spans="1:5" ht="51">
      <c r="A469" s="30" t="s">
        <v>42</v>
      </c>
      <c r="E469" s="31" t="s">
        <v>674</v>
      </c>
    </row>
    <row r="470" spans="1:5" ht="102">
      <c r="A470" t="s">
        <v>44</v>
      </c>
      <c r="E470" s="29" t="s">
        <v>675</v>
      </c>
    </row>
    <row r="471" spans="1:16" ht="12.75">
      <c r="A471" s="19" t="s">
        <v>35</v>
      </c>
      <c s="23" t="s">
        <v>676</v>
      </c>
      <c s="23" t="s">
        <v>677</v>
      </c>
      <c s="19" t="s">
        <v>37</v>
      </c>
      <c s="24" t="s">
        <v>678</v>
      </c>
      <c s="25" t="s">
        <v>107</v>
      </c>
      <c s="26">
        <v>18.4</v>
      </c>
      <c s="27">
        <v>0</v>
      </c>
      <c s="27">
        <f>ROUND(ROUND(H471,2)*ROUND(G471,3),2)</f>
      </c>
      <c r="O471">
        <f>(I471*21)/100</f>
      </c>
      <c t="s">
        <v>13</v>
      </c>
    </row>
    <row r="472" spans="1:5" ht="12.75">
      <c r="A472" s="28" t="s">
        <v>40</v>
      </c>
      <c r="E472" s="29" t="s">
        <v>37</v>
      </c>
    </row>
    <row r="473" spans="1:5" ht="63.75">
      <c r="A473" s="30" t="s">
        <v>42</v>
      </c>
      <c r="E473" s="31" t="s">
        <v>679</v>
      </c>
    </row>
    <row r="474" spans="1:5" ht="25.5">
      <c r="A474" t="s">
        <v>44</v>
      </c>
      <c r="E474" s="29" t="s">
        <v>680</v>
      </c>
    </row>
    <row r="475" spans="1:16" ht="12.75">
      <c r="A475" s="19" t="s">
        <v>35</v>
      </c>
      <c s="23" t="s">
        <v>681</v>
      </c>
      <c s="23" t="s">
        <v>682</v>
      </c>
      <c s="19" t="s">
        <v>37</v>
      </c>
      <c s="24" t="s">
        <v>683</v>
      </c>
      <c s="25" t="s">
        <v>113</v>
      </c>
      <c s="26">
        <v>4.35</v>
      </c>
      <c s="27">
        <v>0</v>
      </c>
      <c s="27">
        <f>ROUND(ROUND(H475,2)*ROUND(G475,3),2)</f>
      </c>
      <c r="O475">
        <f>(I475*21)/100</f>
      </c>
      <c t="s">
        <v>13</v>
      </c>
    </row>
    <row r="476" spans="1:5" ht="12.75">
      <c r="A476" s="28" t="s">
        <v>40</v>
      </c>
      <c r="E476" s="29" t="s">
        <v>684</v>
      </c>
    </row>
    <row r="477" spans="1:5" ht="89.25">
      <c r="A477" s="30" t="s">
        <v>42</v>
      </c>
      <c r="E477" s="31" t="s">
        <v>685</v>
      </c>
    </row>
    <row r="478" spans="1:5" ht="102">
      <c r="A478" t="s">
        <v>44</v>
      </c>
      <c r="E478" s="29" t="s">
        <v>686</v>
      </c>
    </row>
    <row r="479" spans="1:16" ht="12.75">
      <c r="A479" s="19" t="s">
        <v>35</v>
      </c>
      <c s="23" t="s">
        <v>687</v>
      </c>
      <c s="23" t="s">
        <v>688</v>
      </c>
      <c s="19" t="s">
        <v>19</v>
      </c>
      <c s="24" t="s">
        <v>689</v>
      </c>
      <c s="25" t="s">
        <v>113</v>
      </c>
      <c s="26">
        <v>17.698</v>
      </c>
      <c s="27">
        <v>0</v>
      </c>
      <c s="27">
        <f>ROUND(ROUND(H479,2)*ROUND(G479,3),2)</f>
      </c>
      <c r="O479">
        <f>(I479*21)/100</f>
      </c>
      <c t="s">
        <v>13</v>
      </c>
    </row>
    <row r="480" spans="1:5" ht="25.5">
      <c r="A480" s="28" t="s">
        <v>40</v>
      </c>
      <c r="E480" s="29" t="s">
        <v>690</v>
      </c>
    </row>
    <row r="481" spans="1:5" ht="63.75">
      <c r="A481" s="30" t="s">
        <v>42</v>
      </c>
      <c r="E481" s="31" t="s">
        <v>691</v>
      </c>
    </row>
    <row r="482" spans="1:5" ht="102">
      <c r="A482" t="s">
        <v>44</v>
      </c>
      <c r="E482" s="29" t="s">
        <v>686</v>
      </c>
    </row>
    <row r="483" spans="1:16" ht="12.75">
      <c r="A483" s="19" t="s">
        <v>35</v>
      </c>
      <c s="23" t="s">
        <v>692</v>
      </c>
      <c s="23" t="s">
        <v>688</v>
      </c>
      <c s="19" t="s">
        <v>13</v>
      </c>
      <c s="24" t="s">
        <v>689</v>
      </c>
      <c s="25" t="s">
        <v>113</v>
      </c>
      <c s="26">
        <v>1.76</v>
      </c>
      <c s="27">
        <v>0</v>
      </c>
      <c s="27">
        <f>ROUND(ROUND(H483,2)*ROUND(G483,3),2)</f>
      </c>
      <c r="O483">
        <f>(I483*21)/100</f>
      </c>
      <c t="s">
        <v>13</v>
      </c>
    </row>
    <row r="484" spans="1:5" ht="25.5">
      <c r="A484" s="28" t="s">
        <v>40</v>
      </c>
      <c r="E484" s="29" t="s">
        <v>693</v>
      </c>
    </row>
    <row r="485" spans="1:5" ht="25.5">
      <c r="A485" s="30" t="s">
        <v>42</v>
      </c>
      <c r="E485" s="31" t="s">
        <v>694</v>
      </c>
    </row>
    <row r="486" spans="1:5" ht="102">
      <c r="A486" t="s">
        <v>44</v>
      </c>
      <c r="E486" s="29" t="s">
        <v>686</v>
      </c>
    </row>
    <row r="487" spans="1:16" ht="12.75">
      <c r="A487" s="19" t="s">
        <v>35</v>
      </c>
      <c s="23" t="s">
        <v>695</v>
      </c>
      <c s="23" t="s">
        <v>696</v>
      </c>
      <c s="19" t="s">
        <v>37</v>
      </c>
      <c s="24" t="s">
        <v>697</v>
      </c>
      <c s="25" t="s">
        <v>125</v>
      </c>
      <c s="26">
        <v>13</v>
      </c>
      <c s="27">
        <v>0</v>
      </c>
      <c s="27">
        <f>ROUND(ROUND(H487,2)*ROUND(G487,3),2)</f>
      </c>
      <c r="O487">
        <f>(I487*21)/100</f>
      </c>
      <c t="s">
        <v>13</v>
      </c>
    </row>
    <row r="488" spans="1:5" ht="25.5">
      <c r="A488" s="28" t="s">
        <v>40</v>
      </c>
      <c r="E488" s="29" t="s">
        <v>698</v>
      </c>
    </row>
    <row r="489" spans="1:5" ht="51">
      <c r="A489" s="30" t="s">
        <v>42</v>
      </c>
      <c r="E489" s="31" t="s">
        <v>699</v>
      </c>
    </row>
    <row r="490" spans="1:5" ht="114.75">
      <c r="A490" t="s">
        <v>44</v>
      </c>
      <c r="E490" s="29" t="s">
        <v>700</v>
      </c>
    </row>
    <row r="491" spans="1:16" ht="12.75">
      <c r="A491" s="19" t="s">
        <v>35</v>
      </c>
      <c s="23" t="s">
        <v>701</v>
      </c>
      <c s="23" t="s">
        <v>702</v>
      </c>
      <c s="19" t="s">
        <v>37</v>
      </c>
      <c s="24" t="s">
        <v>703</v>
      </c>
      <c s="25" t="s">
        <v>125</v>
      </c>
      <c s="26">
        <v>6</v>
      </c>
      <c s="27">
        <v>0</v>
      </c>
      <c s="27">
        <f>ROUND(ROUND(H491,2)*ROUND(G491,3),2)</f>
      </c>
      <c r="O491">
        <f>(I491*21)/100</f>
      </c>
      <c t="s">
        <v>13</v>
      </c>
    </row>
    <row r="492" spans="1:5" ht="25.5">
      <c r="A492" s="28" t="s">
        <v>40</v>
      </c>
      <c r="E492" s="29" t="s">
        <v>704</v>
      </c>
    </row>
    <row r="493" spans="1:5" ht="25.5">
      <c r="A493" s="30" t="s">
        <v>42</v>
      </c>
      <c r="E493" s="31" t="s">
        <v>705</v>
      </c>
    </row>
    <row r="494" spans="1:5" ht="114.75">
      <c r="A494" t="s">
        <v>44</v>
      </c>
      <c r="E494" s="29" t="s">
        <v>700</v>
      </c>
    </row>
    <row r="495" spans="1:16" ht="12.75">
      <c r="A495" s="19" t="s">
        <v>35</v>
      </c>
      <c s="23" t="s">
        <v>706</v>
      </c>
      <c s="23" t="s">
        <v>707</v>
      </c>
      <c s="19" t="s">
        <v>37</v>
      </c>
      <c s="24" t="s">
        <v>708</v>
      </c>
      <c s="25" t="s">
        <v>125</v>
      </c>
      <c s="26">
        <v>3.5</v>
      </c>
      <c s="27">
        <v>0</v>
      </c>
      <c s="27">
        <f>ROUND(ROUND(H495,2)*ROUND(G495,3),2)</f>
      </c>
      <c r="O495">
        <f>(I495*21)/100</f>
      </c>
      <c t="s">
        <v>13</v>
      </c>
    </row>
    <row r="496" spans="1:5" ht="25.5">
      <c r="A496" s="28" t="s">
        <v>40</v>
      </c>
      <c r="E496" s="29" t="s">
        <v>709</v>
      </c>
    </row>
    <row r="497" spans="1:5" ht="25.5">
      <c r="A497" s="30" t="s">
        <v>42</v>
      </c>
      <c r="E497" s="31" t="s">
        <v>710</v>
      </c>
    </row>
    <row r="498" spans="1:5" ht="114.75">
      <c r="A498" t="s">
        <v>44</v>
      </c>
      <c r="E498" s="29" t="s">
        <v>700</v>
      </c>
    </row>
    <row r="499" spans="1:16" ht="12.75">
      <c r="A499" s="19" t="s">
        <v>35</v>
      </c>
      <c s="23" t="s">
        <v>711</v>
      </c>
      <c s="23" t="s">
        <v>712</v>
      </c>
      <c s="19" t="s">
        <v>37</v>
      </c>
      <c s="24" t="s">
        <v>713</v>
      </c>
      <c s="25" t="s">
        <v>125</v>
      </c>
      <c s="26">
        <v>30</v>
      </c>
      <c s="27">
        <v>0</v>
      </c>
      <c s="27">
        <f>ROUND(ROUND(H499,2)*ROUND(G499,3),2)</f>
      </c>
      <c r="O499">
        <f>(I499*21)/100</f>
      </c>
      <c t="s">
        <v>13</v>
      </c>
    </row>
    <row r="500" spans="1:5" ht="12.75">
      <c r="A500" s="28" t="s">
        <v>40</v>
      </c>
      <c r="E500" s="29" t="s">
        <v>714</v>
      </c>
    </row>
    <row r="501" spans="1:5" ht="25.5">
      <c r="A501" s="30" t="s">
        <v>42</v>
      </c>
      <c r="E501" s="31" t="s">
        <v>715</v>
      </c>
    </row>
    <row r="502" spans="1:5" ht="114.75">
      <c r="A502" t="s">
        <v>44</v>
      </c>
      <c r="E502" s="29" t="s">
        <v>716</v>
      </c>
    </row>
    <row r="503" spans="1:16" ht="12.75">
      <c r="A503" s="19" t="s">
        <v>35</v>
      </c>
      <c s="23" t="s">
        <v>717</v>
      </c>
      <c s="23" t="s">
        <v>718</v>
      </c>
      <c s="19" t="s">
        <v>19</v>
      </c>
      <c s="24" t="s">
        <v>719</v>
      </c>
      <c s="25" t="s">
        <v>172</v>
      </c>
      <c s="26">
        <v>15</v>
      </c>
      <c s="27">
        <v>0</v>
      </c>
      <c s="27">
        <f>ROUND(ROUND(H503,2)*ROUND(G503,3),2)</f>
      </c>
      <c r="O503">
        <f>(I503*21)/100</f>
      </c>
      <c t="s">
        <v>13</v>
      </c>
    </row>
    <row r="504" spans="1:5" ht="25.5">
      <c r="A504" s="28" t="s">
        <v>40</v>
      </c>
      <c r="E504" s="29" t="s">
        <v>720</v>
      </c>
    </row>
    <row r="505" spans="1:5" ht="165.75">
      <c r="A505" s="30" t="s">
        <v>42</v>
      </c>
      <c r="E505" s="31" t="s">
        <v>721</v>
      </c>
    </row>
    <row r="506" spans="1:5" ht="89.25">
      <c r="A506" t="s">
        <v>44</v>
      </c>
      <c r="E506" s="29" t="s">
        <v>722</v>
      </c>
    </row>
    <row r="507" spans="1:16" ht="12.75">
      <c r="A507" s="19" t="s">
        <v>35</v>
      </c>
      <c s="23" t="s">
        <v>723</v>
      </c>
      <c s="23" t="s">
        <v>718</v>
      </c>
      <c s="19" t="s">
        <v>13</v>
      </c>
      <c s="24" t="s">
        <v>719</v>
      </c>
      <c s="25" t="s">
        <v>172</v>
      </c>
      <c s="26">
        <v>1</v>
      </c>
      <c s="27">
        <v>0</v>
      </c>
      <c s="27">
        <f>ROUND(ROUND(H507,2)*ROUND(G507,3),2)</f>
      </c>
      <c r="O507">
        <f>(I507*21)/100</f>
      </c>
      <c t="s">
        <v>13</v>
      </c>
    </row>
    <row r="508" spans="1:5" ht="25.5">
      <c r="A508" s="28" t="s">
        <v>40</v>
      </c>
      <c r="E508" s="29" t="s">
        <v>724</v>
      </c>
    </row>
    <row r="509" spans="1:5" ht="12.75">
      <c r="A509" s="30" t="s">
        <v>42</v>
      </c>
      <c r="E509" s="31" t="s">
        <v>725</v>
      </c>
    </row>
    <row r="510" spans="1:5" ht="76.5">
      <c r="A510" t="s">
        <v>44</v>
      </c>
      <c r="E510" s="29" t="s">
        <v>726</v>
      </c>
    </row>
    <row r="511" spans="1:16" ht="12.75">
      <c r="A511" s="19" t="s">
        <v>35</v>
      </c>
      <c s="23" t="s">
        <v>727</v>
      </c>
      <c s="23" t="s">
        <v>728</v>
      </c>
      <c s="19" t="s">
        <v>37</v>
      </c>
      <c s="24" t="s">
        <v>729</v>
      </c>
      <c s="25" t="s">
        <v>113</v>
      </c>
      <c s="26">
        <v>18.813</v>
      </c>
      <c s="27">
        <v>0</v>
      </c>
      <c s="27">
        <f>ROUND(ROUND(H511,2)*ROUND(G511,3),2)</f>
      </c>
      <c r="O511">
        <f>(I511*21)/100</f>
      </c>
      <c t="s">
        <v>13</v>
      </c>
    </row>
    <row r="512" spans="1:5" ht="25.5">
      <c r="A512" s="28" t="s">
        <v>40</v>
      </c>
      <c r="E512" s="29" t="s">
        <v>730</v>
      </c>
    </row>
    <row r="513" spans="1:5" ht="63.75">
      <c r="A513" s="30" t="s">
        <v>42</v>
      </c>
      <c r="E513" s="31" t="s">
        <v>731</v>
      </c>
    </row>
    <row r="514" spans="1:5" ht="76.5">
      <c r="A514" t="s">
        <v>44</v>
      </c>
      <c r="E514" s="29" t="s">
        <v>732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0+O9+O22+O71+O88+O101+O138+O155+O172+O197+O214</f>
      </c>
      <c t="s">
        <v>12</v>
      </c>
    </row>
    <row r="3" spans="1:16" ht="15" customHeight="1">
      <c r="A3" t="s">
        <v>1</v>
      </c>
      <c s="8" t="s">
        <v>4</v>
      </c>
      <c s="9" t="s">
        <v>5</v>
      </c>
      <c s="1"/>
      <c s="10" t="s">
        <v>6</v>
      </c>
      <c s="1"/>
      <c s="4"/>
      <c s="3" t="s">
        <v>733</v>
      </c>
      <c s="32">
        <f>0+I9+I22+I71+I88+I101+I138+I155+I172+I197+I214</f>
      </c>
      <c r="O3" t="s">
        <v>9</v>
      </c>
      <c t="s">
        <v>13</v>
      </c>
    </row>
    <row r="4" spans="1:16" ht="15" customHeight="1">
      <c r="A4" t="s">
        <v>7</v>
      </c>
      <c s="8" t="s">
        <v>86</v>
      </c>
      <c s="9" t="s">
        <v>87</v>
      </c>
      <c s="1"/>
      <c s="10" t="s">
        <v>88</v>
      </c>
      <c s="1"/>
      <c s="1"/>
      <c s="7"/>
      <c s="7"/>
      <c r="O4" t="s">
        <v>10</v>
      </c>
      <c t="s">
        <v>13</v>
      </c>
    </row>
    <row r="5" spans="1:16" ht="12.75" customHeight="1">
      <c r="A5" t="s">
        <v>89</v>
      </c>
      <c s="12" t="s">
        <v>8</v>
      </c>
      <c s="13" t="s">
        <v>733</v>
      </c>
      <c s="5"/>
      <c s="14" t="s">
        <v>734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25.5">
      <c r="A10" s="19" t="s">
        <v>35</v>
      </c>
      <c s="23" t="s">
        <v>19</v>
      </c>
      <c s="23" t="s">
        <v>92</v>
      </c>
      <c s="19" t="s">
        <v>19</v>
      </c>
      <c s="24" t="s">
        <v>93</v>
      </c>
      <c s="25" t="s">
        <v>94</v>
      </c>
      <c s="26">
        <v>40.708</v>
      </c>
      <c s="27">
        <v>0</v>
      </c>
      <c s="27">
        <f>ROUND(ROUND(H10,2)*ROUND(G10,3),2)</f>
      </c>
      <c r="O10">
        <f>(I10*21)/100</f>
      </c>
      <c t="s">
        <v>13</v>
      </c>
    </row>
    <row r="11" spans="1:5" ht="12.75">
      <c r="A11" s="28" t="s">
        <v>40</v>
      </c>
      <c r="E11" s="29" t="s">
        <v>95</v>
      </c>
    </row>
    <row r="12" spans="1:5" ht="51">
      <c r="A12" s="30" t="s">
        <v>42</v>
      </c>
      <c r="E12" s="31" t="s">
        <v>735</v>
      </c>
    </row>
    <row r="13" spans="1:5" ht="140.25">
      <c r="A13" t="s">
        <v>44</v>
      </c>
      <c r="E13" s="29" t="s">
        <v>97</v>
      </c>
    </row>
    <row r="14" spans="1:16" ht="25.5">
      <c r="A14" s="19" t="s">
        <v>35</v>
      </c>
      <c s="23" t="s">
        <v>13</v>
      </c>
      <c s="23" t="s">
        <v>92</v>
      </c>
      <c s="19" t="s">
        <v>13</v>
      </c>
      <c s="24" t="s">
        <v>93</v>
      </c>
      <c s="25" t="s">
        <v>94</v>
      </c>
      <c s="26">
        <v>28.6</v>
      </c>
      <c s="27">
        <v>0</v>
      </c>
      <c s="27">
        <f>ROUND(ROUND(H14,2)*ROUND(G14,3),2)</f>
      </c>
      <c r="O14">
        <f>(I14*21)/100</f>
      </c>
      <c t="s">
        <v>13</v>
      </c>
    </row>
    <row r="15" spans="1:5" ht="12.75">
      <c r="A15" s="28" t="s">
        <v>40</v>
      </c>
      <c r="E15" s="29" t="s">
        <v>98</v>
      </c>
    </row>
    <row r="16" spans="1:5" ht="12.75">
      <c r="A16" s="30" t="s">
        <v>42</v>
      </c>
      <c r="E16" s="31" t="s">
        <v>736</v>
      </c>
    </row>
    <row r="17" spans="1:5" ht="140.25">
      <c r="A17" t="s">
        <v>44</v>
      </c>
      <c r="E17" s="29" t="s">
        <v>97</v>
      </c>
    </row>
    <row r="18" spans="1:16" ht="25.5">
      <c r="A18" s="19" t="s">
        <v>35</v>
      </c>
      <c s="23" t="s">
        <v>12</v>
      </c>
      <c s="23" t="s">
        <v>100</v>
      </c>
      <c s="19" t="s">
        <v>37</v>
      </c>
      <c s="24" t="s">
        <v>101</v>
      </c>
      <c s="25" t="s">
        <v>94</v>
      </c>
      <c s="26">
        <v>38.599</v>
      </c>
      <c s="27">
        <v>0</v>
      </c>
      <c s="27">
        <f>ROUND(ROUND(H18,2)*ROUND(G18,3),2)</f>
      </c>
      <c r="O18">
        <f>(I18*21)/100</f>
      </c>
      <c t="s">
        <v>13</v>
      </c>
    </row>
    <row r="19" spans="1:5" ht="12.75">
      <c r="A19" s="28" t="s">
        <v>40</v>
      </c>
      <c r="E19" s="29" t="s">
        <v>737</v>
      </c>
    </row>
    <row r="20" spans="1:5" ht="63.75">
      <c r="A20" s="30" t="s">
        <v>42</v>
      </c>
      <c r="E20" s="31" t="s">
        <v>738</v>
      </c>
    </row>
    <row r="21" spans="1:5" ht="140.25">
      <c r="A21" t="s">
        <v>44</v>
      </c>
      <c r="E21" s="29" t="s">
        <v>97</v>
      </c>
    </row>
    <row r="22" spans="1:18" ht="12.75" customHeight="1">
      <c r="A22" s="5" t="s">
        <v>33</v>
      </c>
      <c s="5"/>
      <c s="35" t="s">
        <v>19</v>
      </c>
      <c s="5"/>
      <c s="21" t="s">
        <v>104</v>
      </c>
      <c s="5"/>
      <c s="5"/>
      <c s="5"/>
      <c s="36">
        <f>0+Q22</f>
      </c>
      <c r="O22">
        <f>0+R22</f>
      </c>
      <c r="Q22">
        <f>0+I23+I27+I31+I35+I39+I43+I47+I51+I55+I59+I63+I67</f>
      </c>
      <c>
        <f>0+O23+O27+O31+O35+O39+O43+O47+O51+O55+O59+O63+O67</f>
      </c>
    </row>
    <row r="23" spans="1:16" ht="12.75">
      <c r="A23" s="19" t="s">
        <v>35</v>
      </c>
      <c s="23" t="s">
        <v>23</v>
      </c>
      <c s="23" t="s">
        <v>105</v>
      </c>
      <c s="19" t="s">
        <v>37</v>
      </c>
      <c s="24" t="s">
        <v>106</v>
      </c>
      <c s="25" t="s">
        <v>107</v>
      </c>
      <c s="26">
        <v>16.8</v>
      </c>
      <c s="27">
        <v>0</v>
      </c>
      <c s="27">
        <f>ROUND(ROUND(H23,2)*ROUND(G23,3),2)</f>
      </c>
      <c r="O23">
        <f>(I23*21)/100</f>
      </c>
      <c t="s">
        <v>13</v>
      </c>
    </row>
    <row r="24" spans="1:5" ht="25.5">
      <c r="A24" s="28" t="s">
        <v>40</v>
      </c>
      <c r="E24" s="29" t="s">
        <v>108</v>
      </c>
    </row>
    <row r="25" spans="1:5" ht="25.5">
      <c r="A25" s="30" t="s">
        <v>42</v>
      </c>
      <c r="E25" s="31" t="s">
        <v>739</v>
      </c>
    </row>
    <row r="26" spans="1:5" ht="63.75">
      <c r="A26" t="s">
        <v>44</v>
      </c>
      <c r="E26" s="29" t="s">
        <v>110</v>
      </c>
    </row>
    <row r="27" spans="1:16" ht="25.5">
      <c r="A27" s="19" t="s">
        <v>35</v>
      </c>
      <c s="23" t="s">
        <v>25</v>
      </c>
      <c s="23" t="s">
        <v>111</v>
      </c>
      <c s="19" t="s">
        <v>37</v>
      </c>
      <c s="24" t="s">
        <v>112</v>
      </c>
      <c s="25" t="s">
        <v>113</v>
      </c>
      <c s="26">
        <v>13</v>
      </c>
      <c s="27">
        <v>0</v>
      </c>
      <c s="27">
        <f>ROUND(ROUND(H27,2)*ROUND(G27,3),2)</f>
      </c>
      <c r="O27">
        <f>(I27*21)/100</f>
      </c>
      <c t="s">
        <v>13</v>
      </c>
    </row>
    <row r="28" spans="1:5" ht="25.5">
      <c r="A28" s="28" t="s">
        <v>40</v>
      </c>
      <c r="E28" s="29" t="s">
        <v>114</v>
      </c>
    </row>
    <row r="29" spans="1:5" ht="25.5">
      <c r="A29" s="30" t="s">
        <v>42</v>
      </c>
      <c r="E29" s="31" t="s">
        <v>740</v>
      </c>
    </row>
    <row r="30" spans="1:5" ht="63.75">
      <c r="A30" t="s">
        <v>44</v>
      </c>
      <c r="E30" s="29" t="s">
        <v>116</v>
      </c>
    </row>
    <row r="31" spans="1:16" ht="25.5">
      <c r="A31" s="19" t="s">
        <v>35</v>
      </c>
      <c s="23" t="s">
        <v>27</v>
      </c>
      <c s="23" t="s">
        <v>119</v>
      </c>
      <c s="19" t="s">
        <v>37</v>
      </c>
      <c s="24" t="s">
        <v>120</v>
      </c>
      <c s="25" t="s">
        <v>113</v>
      </c>
      <c s="26">
        <v>5</v>
      </c>
      <c s="27">
        <v>0</v>
      </c>
      <c s="27">
        <f>ROUND(ROUND(H31,2)*ROUND(G31,3),2)</f>
      </c>
      <c r="O31">
        <f>(I31*21)/100</f>
      </c>
      <c t="s">
        <v>13</v>
      </c>
    </row>
    <row r="32" spans="1:5" ht="25.5">
      <c r="A32" s="28" t="s">
        <v>40</v>
      </c>
      <c r="E32" s="29" t="s">
        <v>741</v>
      </c>
    </row>
    <row r="33" spans="1:5" ht="25.5">
      <c r="A33" s="30" t="s">
        <v>42</v>
      </c>
      <c r="E33" s="31" t="s">
        <v>742</v>
      </c>
    </row>
    <row r="34" spans="1:5" ht="63.75">
      <c r="A34" t="s">
        <v>44</v>
      </c>
      <c r="E34" s="29" t="s">
        <v>116</v>
      </c>
    </row>
    <row r="35" spans="1:16" ht="12.75">
      <c r="A35" s="19" t="s">
        <v>35</v>
      </c>
      <c s="23" t="s">
        <v>62</v>
      </c>
      <c s="23" t="s">
        <v>123</v>
      </c>
      <c s="19" t="s">
        <v>37</v>
      </c>
      <c s="24" t="s">
        <v>124</v>
      </c>
      <c s="25" t="s">
        <v>125</v>
      </c>
      <c s="26">
        <v>26</v>
      </c>
      <c s="27">
        <v>0</v>
      </c>
      <c s="27">
        <f>ROUND(ROUND(H35,2)*ROUND(G35,3),2)</f>
      </c>
      <c r="O35">
        <f>(I35*21)/100</f>
      </c>
      <c t="s">
        <v>13</v>
      </c>
    </row>
    <row r="36" spans="1:5" ht="12.75">
      <c r="A36" s="28" t="s">
        <v>40</v>
      </c>
      <c r="E36" s="29" t="s">
        <v>743</v>
      </c>
    </row>
    <row r="37" spans="1:5" ht="25.5">
      <c r="A37" s="30" t="s">
        <v>42</v>
      </c>
      <c r="E37" s="31" t="s">
        <v>744</v>
      </c>
    </row>
    <row r="38" spans="1:5" ht="63.75">
      <c r="A38" t="s">
        <v>44</v>
      </c>
      <c r="E38" s="29" t="s">
        <v>116</v>
      </c>
    </row>
    <row r="39" spans="1:16" ht="12.75">
      <c r="A39" s="19" t="s">
        <v>35</v>
      </c>
      <c s="23" t="s">
        <v>68</v>
      </c>
      <c s="23" t="s">
        <v>143</v>
      </c>
      <c s="19" t="s">
        <v>37</v>
      </c>
      <c s="24" t="s">
        <v>144</v>
      </c>
      <c s="25" t="s">
        <v>113</v>
      </c>
      <c s="26">
        <v>17.688</v>
      </c>
      <c s="27">
        <v>0</v>
      </c>
      <c s="27">
        <f>ROUND(ROUND(H39,2)*ROUND(G39,3),2)</f>
      </c>
      <c r="O39">
        <f>(I39*21)/100</f>
      </c>
      <c t="s">
        <v>13</v>
      </c>
    </row>
    <row r="40" spans="1:5" ht="25.5">
      <c r="A40" s="28" t="s">
        <v>40</v>
      </c>
      <c r="E40" s="29" t="s">
        <v>745</v>
      </c>
    </row>
    <row r="41" spans="1:5" ht="25.5">
      <c r="A41" s="30" t="s">
        <v>42</v>
      </c>
      <c r="E41" s="31" t="s">
        <v>746</v>
      </c>
    </row>
    <row r="42" spans="1:5" ht="369.75">
      <c r="A42" t="s">
        <v>44</v>
      </c>
      <c r="E42" s="29" t="s">
        <v>147</v>
      </c>
    </row>
    <row r="43" spans="1:16" ht="12.75">
      <c r="A43" s="19" t="s">
        <v>35</v>
      </c>
      <c s="23" t="s">
        <v>30</v>
      </c>
      <c s="23" t="s">
        <v>152</v>
      </c>
      <c s="19" t="s">
        <v>37</v>
      </c>
      <c s="24" t="s">
        <v>153</v>
      </c>
      <c s="25" t="s">
        <v>113</v>
      </c>
      <c s="26">
        <v>4.526</v>
      </c>
      <c s="27">
        <v>0</v>
      </c>
      <c s="27">
        <f>ROUND(ROUND(H43,2)*ROUND(G43,3),2)</f>
      </c>
      <c r="O43">
        <f>(I43*21)/100</f>
      </c>
      <c t="s">
        <v>13</v>
      </c>
    </row>
    <row r="44" spans="1:5" ht="12.75">
      <c r="A44" s="28" t="s">
        <v>40</v>
      </c>
      <c r="E44" s="29" t="s">
        <v>747</v>
      </c>
    </row>
    <row r="45" spans="1:5" ht="12.75">
      <c r="A45" s="30" t="s">
        <v>42</v>
      </c>
      <c r="E45" s="31" t="s">
        <v>748</v>
      </c>
    </row>
    <row r="46" spans="1:5" ht="306">
      <c r="A46" t="s">
        <v>44</v>
      </c>
      <c r="E46" s="29" t="s">
        <v>156</v>
      </c>
    </row>
    <row r="47" spans="1:16" ht="12.75">
      <c r="A47" s="19" t="s">
        <v>35</v>
      </c>
      <c s="23" t="s">
        <v>32</v>
      </c>
      <c s="23" t="s">
        <v>186</v>
      </c>
      <c s="19" t="s">
        <v>37</v>
      </c>
      <c s="24" t="s">
        <v>187</v>
      </c>
      <c s="25" t="s">
        <v>125</v>
      </c>
      <c s="26">
        <v>10</v>
      </c>
      <c s="27">
        <v>0</v>
      </c>
      <c s="27">
        <f>ROUND(ROUND(H47,2)*ROUND(G47,3),2)</f>
      </c>
      <c r="O47">
        <f>(I47*21)/100</f>
      </c>
      <c t="s">
        <v>13</v>
      </c>
    </row>
    <row r="48" spans="1:5" ht="25.5">
      <c r="A48" s="28" t="s">
        <v>40</v>
      </c>
      <c r="E48" s="29" t="s">
        <v>188</v>
      </c>
    </row>
    <row r="49" spans="1:5" ht="25.5">
      <c r="A49" s="30" t="s">
        <v>42</v>
      </c>
      <c r="E49" s="31" t="s">
        <v>749</v>
      </c>
    </row>
    <row r="50" spans="1:5" ht="63.75">
      <c r="A50" t="s">
        <v>44</v>
      </c>
      <c r="E50" s="29" t="s">
        <v>168</v>
      </c>
    </row>
    <row r="51" spans="1:16" ht="12.75">
      <c r="A51" s="19" t="s">
        <v>35</v>
      </c>
      <c s="23" t="s">
        <v>81</v>
      </c>
      <c s="23" t="s">
        <v>196</v>
      </c>
      <c s="19" t="s">
        <v>37</v>
      </c>
      <c s="24" t="s">
        <v>197</v>
      </c>
      <c s="25" t="s">
        <v>113</v>
      </c>
      <c s="26">
        <v>6.3</v>
      </c>
      <c s="27">
        <v>0</v>
      </c>
      <c s="27">
        <f>ROUND(ROUND(H51,2)*ROUND(G51,3),2)</f>
      </c>
      <c r="O51">
        <f>(I51*21)/100</f>
      </c>
      <c t="s">
        <v>13</v>
      </c>
    </row>
    <row r="52" spans="1:5" ht="25.5">
      <c r="A52" s="28" t="s">
        <v>40</v>
      </c>
      <c r="E52" s="29" t="s">
        <v>198</v>
      </c>
    </row>
    <row r="53" spans="1:5" ht="25.5">
      <c r="A53" s="30" t="s">
        <v>42</v>
      </c>
      <c r="E53" s="31" t="s">
        <v>750</v>
      </c>
    </row>
    <row r="54" spans="1:5" ht="318.75">
      <c r="A54" t="s">
        <v>44</v>
      </c>
      <c r="E54" s="29" t="s">
        <v>200</v>
      </c>
    </row>
    <row r="55" spans="1:16" ht="12.75">
      <c r="A55" s="19" t="s">
        <v>35</v>
      </c>
      <c s="23" t="s">
        <v>142</v>
      </c>
      <c s="23" t="s">
        <v>210</v>
      </c>
      <c s="19" t="s">
        <v>37</v>
      </c>
      <c s="24" t="s">
        <v>211</v>
      </c>
      <c s="25" t="s">
        <v>113</v>
      </c>
      <c s="26">
        <v>4.526</v>
      </c>
      <c s="27">
        <v>0</v>
      </c>
      <c s="27">
        <f>ROUND(ROUND(H55,2)*ROUND(G55,3),2)</f>
      </c>
      <c r="O55">
        <f>(I55*21)/100</f>
      </c>
      <c t="s">
        <v>13</v>
      </c>
    </row>
    <row r="56" spans="1:5" ht="12.75">
      <c r="A56" s="28" t="s">
        <v>40</v>
      </c>
      <c r="E56" s="29" t="s">
        <v>37</v>
      </c>
    </row>
    <row r="57" spans="1:5" ht="12.75">
      <c r="A57" s="30" t="s">
        <v>42</v>
      </c>
      <c r="E57" s="31" t="s">
        <v>748</v>
      </c>
    </row>
    <row r="58" spans="1:5" ht="191.25">
      <c r="A58" t="s">
        <v>44</v>
      </c>
      <c r="E58" s="29" t="s">
        <v>212</v>
      </c>
    </row>
    <row r="59" spans="1:16" ht="12.75">
      <c r="A59" s="19" t="s">
        <v>35</v>
      </c>
      <c s="23" t="s">
        <v>148</v>
      </c>
      <c s="23" t="s">
        <v>220</v>
      </c>
      <c s="19" t="s">
        <v>37</v>
      </c>
      <c s="24" t="s">
        <v>221</v>
      </c>
      <c s="25" t="s">
        <v>113</v>
      </c>
      <c s="26">
        <v>4.526</v>
      </c>
      <c s="27">
        <v>0</v>
      </c>
      <c s="27">
        <f>ROUND(ROUND(H59,2)*ROUND(G59,3),2)</f>
      </c>
      <c r="O59">
        <f>(I59*21)/100</f>
      </c>
      <c t="s">
        <v>13</v>
      </c>
    </row>
    <row r="60" spans="1:5" ht="12.75">
      <c r="A60" s="28" t="s">
        <v>40</v>
      </c>
      <c r="E60" s="29" t="s">
        <v>222</v>
      </c>
    </row>
    <row r="61" spans="1:5" ht="25.5">
      <c r="A61" s="30" t="s">
        <v>42</v>
      </c>
      <c r="E61" s="31" t="s">
        <v>751</v>
      </c>
    </row>
    <row r="62" spans="1:5" ht="280.5">
      <c r="A62" t="s">
        <v>44</v>
      </c>
      <c r="E62" s="29" t="s">
        <v>224</v>
      </c>
    </row>
    <row r="63" spans="1:16" ht="12.75">
      <c r="A63" s="19" t="s">
        <v>35</v>
      </c>
      <c s="23" t="s">
        <v>151</v>
      </c>
      <c s="23" t="s">
        <v>226</v>
      </c>
      <c s="19" t="s">
        <v>19</v>
      </c>
      <c s="24" t="s">
        <v>227</v>
      </c>
      <c s="25" t="s">
        <v>113</v>
      </c>
      <c s="26">
        <v>17.688</v>
      </c>
      <c s="27">
        <v>0</v>
      </c>
      <c s="27">
        <f>ROUND(ROUND(H63,2)*ROUND(G63,3),2)</f>
      </c>
      <c r="O63">
        <f>(I63*21)/100</f>
      </c>
      <c t="s">
        <v>13</v>
      </c>
    </row>
    <row r="64" spans="1:5" ht="51">
      <c r="A64" s="28" t="s">
        <v>40</v>
      </c>
      <c r="E64" s="29" t="s">
        <v>752</v>
      </c>
    </row>
    <row r="65" spans="1:5" ht="25.5">
      <c r="A65" s="30" t="s">
        <v>42</v>
      </c>
      <c r="E65" s="31" t="s">
        <v>746</v>
      </c>
    </row>
    <row r="66" spans="1:5" ht="293.25">
      <c r="A66" t="s">
        <v>44</v>
      </c>
      <c r="E66" s="29" t="s">
        <v>230</v>
      </c>
    </row>
    <row r="67" spans="1:16" ht="12.75">
      <c r="A67" s="19" t="s">
        <v>35</v>
      </c>
      <c s="23" t="s">
        <v>157</v>
      </c>
      <c s="23" t="s">
        <v>226</v>
      </c>
      <c s="19" t="s">
        <v>13</v>
      </c>
      <c s="24" t="s">
        <v>227</v>
      </c>
      <c s="25" t="s">
        <v>113</v>
      </c>
      <c s="26">
        <v>4.5</v>
      </c>
      <c s="27">
        <v>0</v>
      </c>
      <c s="27">
        <f>ROUND(ROUND(H67,2)*ROUND(G67,3),2)</f>
      </c>
      <c r="O67">
        <f>(I67*21)/100</f>
      </c>
      <c t="s">
        <v>13</v>
      </c>
    </row>
    <row r="68" spans="1:5" ht="12.75">
      <c r="A68" s="28" t="s">
        <v>40</v>
      </c>
      <c r="E68" s="29" t="s">
        <v>753</v>
      </c>
    </row>
    <row r="69" spans="1:5" ht="25.5">
      <c r="A69" s="30" t="s">
        <v>42</v>
      </c>
      <c r="E69" s="31" t="s">
        <v>754</v>
      </c>
    </row>
    <row r="70" spans="1:5" ht="293.25">
      <c r="A70" t="s">
        <v>44</v>
      </c>
      <c r="E70" s="29" t="s">
        <v>230</v>
      </c>
    </row>
    <row r="71" spans="1:18" ht="12.75" customHeight="1">
      <c r="A71" s="5" t="s">
        <v>33</v>
      </c>
      <c s="5"/>
      <c s="35" t="s">
        <v>13</v>
      </c>
      <c s="5"/>
      <c s="21" t="s">
        <v>254</v>
      </c>
      <c s="5"/>
      <c s="5"/>
      <c s="5"/>
      <c s="36">
        <f>0+Q71</f>
      </c>
      <c r="O71">
        <f>0+R71</f>
      </c>
      <c r="Q71">
        <f>0+I72+I76+I80+I84</f>
      </c>
      <c>
        <f>0+O72+O76+O80+O84</f>
      </c>
    </row>
    <row r="72" spans="1:16" ht="12.75">
      <c r="A72" s="19" t="s">
        <v>35</v>
      </c>
      <c s="23" t="s">
        <v>163</v>
      </c>
      <c s="23" t="s">
        <v>755</v>
      </c>
      <c s="19" t="s">
        <v>37</v>
      </c>
      <c s="24" t="s">
        <v>756</v>
      </c>
      <c s="25" t="s">
        <v>113</v>
      </c>
      <c s="26">
        <v>0.063</v>
      </c>
      <c s="27">
        <v>0</v>
      </c>
      <c s="27">
        <f>ROUND(ROUND(H72,2)*ROUND(G72,3),2)</f>
      </c>
      <c r="O72">
        <f>(I72*21)/100</f>
      </c>
      <c t="s">
        <v>13</v>
      </c>
    </row>
    <row r="73" spans="1:5" ht="12.75">
      <c r="A73" s="28" t="s">
        <v>40</v>
      </c>
      <c r="E73" s="29" t="s">
        <v>37</v>
      </c>
    </row>
    <row r="74" spans="1:5" ht="12.75">
      <c r="A74" s="30" t="s">
        <v>42</v>
      </c>
      <c r="E74" s="31" t="s">
        <v>757</v>
      </c>
    </row>
    <row r="75" spans="1:5" ht="51">
      <c r="A75" t="s">
        <v>44</v>
      </c>
      <c r="E75" s="29" t="s">
        <v>758</v>
      </c>
    </row>
    <row r="76" spans="1:16" ht="25.5">
      <c r="A76" s="19" t="s">
        <v>35</v>
      </c>
      <c s="23" t="s">
        <v>169</v>
      </c>
      <c s="23" t="s">
        <v>759</v>
      </c>
      <c s="19" t="s">
        <v>37</v>
      </c>
      <c s="24" t="s">
        <v>760</v>
      </c>
      <c s="25" t="s">
        <v>172</v>
      </c>
      <c s="26">
        <v>170</v>
      </c>
      <c s="27">
        <v>0</v>
      </c>
      <c s="27">
        <f>ROUND(ROUND(H76,2)*ROUND(G76,3),2)</f>
      </c>
      <c r="O76">
        <f>(I76*21)/100</f>
      </c>
      <c t="s">
        <v>13</v>
      </c>
    </row>
    <row r="77" spans="1:5" ht="12.75">
      <c r="A77" s="28" t="s">
        <v>40</v>
      </c>
      <c r="E77" s="29" t="s">
        <v>761</v>
      </c>
    </row>
    <row r="78" spans="1:5" ht="25.5">
      <c r="A78" s="30" t="s">
        <v>42</v>
      </c>
      <c r="E78" s="31" t="s">
        <v>762</v>
      </c>
    </row>
    <row r="79" spans="1:5" ht="63.75">
      <c r="A79" t="s">
        <v>44</v>
      </c>
      <c r="E79" s="29" t="s">
        <v>763</v>
      </c>
    </row>
    <row r="80" spans="1:16" ht="12.75">
      <c r="A80" s="19" t="s">
        <v>35</v>
      </c>
      <c s="23" t="s">
        <v>175</v>
      </c>
      <c s="23" t="s">
        <v>764</v>
      </c>
      <c s="19" t="s">
        <v>37</v>
      </c>
      <c s="24" t="s">
        <v>765</v>
      </c>
      <c s="25" t="s">
        <v>107</v>
      </c>
      <c s="26">
        <v>144.72</v>
      </c>
      <c s="27">
        <v>0</v>
      </c>
      <c s="27">
        <f>ROUND(ROUND(H80,2)*ROUND(G80,3),2)</f>
      </c>
      <c r="O80">
        <f>(I80*21)/100</f>
      </c>
      <c t="s">
        <v>13</v>
      </c>
    </row>
    <row r="81" spans="1:5" ht="25.5">
      <c r="A81" s="28" t="s">
        <v>40</v>
      </c>
      <c r="E81" s="29" t="s">
        <v>766</v>
      </c>
    </row>
    <row r="82" spans="1:5" ht="51">
      <c r="A82" s="30" t="s">
        <v>42</v>
      </c>
      <c r="E82" s="31" t="s">
        <v>767</v>
      </c>
    </row>
    <row r="83" spans="1:5" ht="102">
      <c r="A83" t="s">
        <v>44</v>
      </c>
      <c r="E83" s="29" t="s">
        <v>768</v>
      </c>
    </row>
    <row r="84" spans="1:16" ht="12.75">
      <c r="A84" s="19" t="s">
        <v>35</v>
      </c>
      <c s="23" t="s">
        <v>180</v>
      </c>
      <c s="23" t="s">
        <v>769</v>
      </c>
      <c s="19" t="s">
        <v>37</v>
      </c>
      <c s="24" t="s">
        <v>770</v>
      </c>
      <c s="25" t="s">
        <v>107</v>
      </c>
      <c s="26">
        <v>64.32</v>
      </c>
      <c s="27">
        <v>0</v>
      </c>
      <c s="27">
        <f>ROUND(ROUND(H84,2)*ROUND(G84,3),2)</f>
      </c>
      <c r="O84">
        <f>(I84*21)/100</f>
      </c>
      <c t="s">
        <v>13</v>
      </c>
    </row>
    <row r="85" spans="1:5" ht="12.75">
      <c r="A85" s="28" t="s">
        <v>40</v>
      </c>
      <c r="E85" s="29" t="s">
        <v>771</v>
      </c>
    </row>
    <row r="86" spans="1:5" ht="25.5">
      <c r="A86" s="30" t="s">
        <v>42</v>
      </c>
      <c r="E86" s="31" t="s">
        <v>772</v>
      </c>
    </row>
    <row r="87" spans="1:5" ht="102">
      <c r="A87" t="s">
        <v>44</v>
      </c>
      <c r="E87" s="29" t="s">
        <v>773</v>
      </c>
    </row>
    <row r="88" spans="1:18" ht="12.75" customHeight="1">
      <c r="A88" s="5" t="s">
        <v>33</v>
      </c>
      <c s="5"/>
      <c s="35" t="s">
        <v>12</v>
      </c>
      <c s="5"/>
      <c s="21" t="s">
        <v>295</v>
      </c>
      <c s="5"/>
      <c s="5"/>
      <c s="5"/>
      <c s="36">
        <f>0+Q88</f>
      </c>
      <c r="O88">
        <f>0+R88</f>
      </c>
      <c r="Q88">
        <f>0+I89+I93+I97</f>
      </c>
      <c>
        <f>0+O89+O93+O97</f>
      </c>
    </row>
    <row r="89" spans="1:16" ht="12.75">
      <c r="A89" s="19" t="s">
        <v>35</v>
      </c>
      <c s="23" t="s">
        <v>185</v>
      </c>
      <c s="23" t="s">
        <v>774</v>
      </c>
      <c s="19" t="s">
        <v>37</v>
      </c>
      <c s="24" t="s">
        <v>775</v>
      </c>
      <c s="25" t="s">
        <v>776</v>
      </c>
      <c s="26">
        <v>339.2</v>
      </c>
      <c s="27">
        <v>0</v>
      </c>
      <c s="27">
        <f>ROUND(ROUND(H89,2)*ROUND(G89,3),2)</f>
      </c>
      <c r="O89">
        <f>(I89*21)/100</f>
      </c>
      <c t="s">
        <v>13</v>
      </c>
    </row>
    <row r="90" spans="1:5" ht="12.75">
      <c r="A90" s="28" t="s">
        <v>40</v>
      </c>
      <c r="E90" s="29" t="s">
        <v>777</v>
      </c>
    </row>
    <row r="91" spans="1:5" ht="63.75">
      <c r="A91" s="30" t="s">
        <v>42</v>
      </c>
      <c r="E91" s="31" t="s">
        <v>778</v>
      </c>
    </row>
    <row r="92" spans="1:5" ht="25.5">
      <c r="A92" t="s">
        <v>44</v>
      </c>
      <c r="E92" s="29" t="s">
        <v>779</v>
      </c>
    </row>
    <row r="93" spans="1:16" ht="12.75">
      <c r="A93" s="19" t="s">
        <v>35</v>
      </c>
      <c s="23" t="s">
        <v>190</v>
      </c>
      <c s="23" t="s">
        <v>303</v>
      </c>
      <c s="19" t="s">
        <v>37</v>
      </c>
      <c s="24" t="s">
        <v>304</v>
      </c>
      <c s="25" t="s">
        <v>113</v>
      </c>
      <c s="26">
        <v>23.035</v>
      </c>
      <c s="27">
        <v>0</v>
      </c>
      <c s="27">
        <f>ROUND(ROUND(H93,2)*ROUND(G93,3),2)</f>
      </c>
      <c r="O93">
        <f>(I93*21)/100</f>
      </c>
      <c t="s">
        <v>13</v>
      </c>
    </row>
    <row r="94" spans="1:5" ht="12.75">
      <c r="A94" s="28" t="s">
        <v>40</v>
      </c>
      <c r="E94" s="29" t="s">
        <v>780</v>
      </c>
    </row>
    <row r="95" spans="1:5" ht="25.5">
      <c r="A95" s="30" t="s">
        <v>42</v>
      </c>
      <c r="E95" s="31" t="s">
        <v>781</v>
      </c>
    </row>
    <row r="96" spans="1:5" ht="382.5">
      <c r="A96" t="s">
        <v>44</v>
      </c>
      <c r="E96" s="29" t="s">
        <v>782</v>
      </c>
    </row>
    <row r="97" spans="1:16" ht="12.75">
      <c r="A97" s="19" t="s">
        <v>35</v>
      </c>
      <c s="23" t="s">
        <v>195</v>
      </c>
      <c s="23" t="s">
        <v>309</v>
      </c>
      <c s="19" t="s">
        <v>37</v>
      </c>
      <c s="24" t="s">
        <v>310</v>
      </c>
      <c s="25" t="s">
        <v>94</v>
      </c>
      <c s="26">
        <v>4.031</v>
      </c>
      <c s="27">
        <v>0</v>
      </c>
      <c s="27">
        <f>ROUND(ROUND(H97,2)*ROUND(G97,3),2)</f>
      </c>
      <c r="O97">
        <f>(I97*21)/100</f>
      </c>
      <c t="s">
        <v>13</v>
      </c>
    </row>
    <row r="98" spans="1:5" ht="12.75">
      <c r="A98" s="28" t="s">
        <v>40</v>
      </c>
      <c r="E98" s="29" t="s">
        <v>783</v>
      </c>
    </row>
    <row r="99" spans="1:5" ht="25.5">
      <c r="A99" s="30" t="s">
        <v>42</v>
      </c>
      <c r="E99" s="31" t="s">
        <v>784</v>
      </c>
    </row>
    <row r="100" spans="1:5" ht="242.25">
      <c r="A100" t="s">
        <v>44</v>
      </c>
      <c r="E100" s="29" t="s">
        <v>312</v>
      </c>
    </row>
    <row r="101" spans="1:18" ht="12.75" customHeight="1">
      <c r="A101" s="5" t="s">
        <v>33</v>
      </c>
      <c s="5"/>
      <c s="35" t="s">
        <v>23</v>
      </c>
      <c s="5"/>
      <c s="21" t="s">
        <v>323</v>
      </c>
      <c s="5"/>
      <c s="5"/>
      <c s="5"/>
      <c s="36">
        <f>0+Q101</f>
      </c>
      <c r="O101">
        <f>0+R101</f>
      </c>
      <c r="Q101">
        <f>0+I102+I106+I110+I114+I118+I122+I126+I130+I134</f>
      </c>
      <c>
        <f>0+O102+O106+O110+O114+O118+O122+O126+O130+O134</f>
      </c>
    </row>
    <row r="102" spans="1:16" ht="12.75">
      <c r="A102" s="19" t="s">
        <v>35</v>
      </c>
      <c s="23" t="s">
        <v>201</v>
      </c>
      <c s="23" t="s">
        <v>785</v>
      </c>
      <c s="19" t="s">
        <v>37</v>
      </c>
      <c s="24" t="s">
        <v>786</v>
      </c>
      <c s="25" t="s">
        <v>113</v>
      </c>
      <c s="26">
        <v>3.216</v>
      </c>
      <c s="27">
        <v>0</v>
      </c>
      <c s="27">
        <f>ROUND(ROUND(H102,2)*ROUND(G102,3),2)</f>
      </c>
      <c r="O102">
        <f>(I102*21)/100</f>
      </c>
      <c t="s">
        <v>13</v>
      </c>
    </row>
    <row r="103" spans="1:5" ht="12.75">
      <c r="A103" s="28" t="s">
        <v>40</v>
      </c>
      <c r="E103" s="29" t="s">
        <v>787</v>
      </c>
    </row>
    <row r="104" spans="1:5" ht="25.5">
      <c r="A104" s="30" t="s">
        <v>42</v>
      </c>
      <c r="E104" s="31" t="s">
        <v>788</v>
      </c>
    </row>
    <row r="105" spans="1:5" ht="369.75">
      <c r="A105" t="s">
        <v>44</v>
      </c>
      <c r="E105" s="29" t="s">
        <v>789</v>
      </c>
    </row>
    <row r="106" spans="1:16" ht="12.75">
      <c r="A106" s="19" t="s">
        <v>35</v>
      </c>
      <c s="23" t="s">
        <v>204</v>
      </c>
      <c s="23" t="s">
        <v>331</v>
      </c>
      <c s="19" t="s">
        <v>37</v>
      </c>
      <c s="24" t="s">
        <v>332</v>
      </c>
      <c s="25" t="s">
        <v>113</v>
      </c>
      <c s="26">
        <v>0.338</v>
      </c>
      <c s="27">
        <v>0</v>
      </c>
      <c s="27">
        <f>ROUND(ROUND(H106,2)*ROUND(G106,3),2)</f>
      </c>
      <c r="O106">
        <f>(I106*21)/100</f>
      </c>
      <c t="s">
        <v>13</v>
      </c>
    </row>
    <row r="107" spans="1:5" ht="12.75">
      <c r="A107" s="28" t="s">
        <v>40</v>
      </c>
      <c r="E107" s="29" t="s">
        <v>333</v>
      </c>
    </row>
    <row r="108" spans="1:5" ht="25.5">
      <c r="A108" s="30" t="s">
        <v>42</v>
      </c>
      <c r="E108" s="31" t="s">
        <v>790</v>
      </c>
    </row>
    <row r="109" spans="1:5" ht="369.75">
      <c r="A109" t="s">
        <v>44</v>
      </c>
      <c r="E109" s="29" t="s">
        <v>318</v>
      </c>
    </row>
    <row r="110" spans="1:16" ht="12.75">
      <c r="A110" s="19" t="s">
        <v>35</v>
      </c>
      <c s="23" t="s">
        <v>209</v>
      </c>
      <c s="23" t="s">
        <v>336</v>
      </c>
      <c s="19" t="s">
        <v>37</v>
      </c>
      <c s="24" t="s">
        <v>337</v>
      </c>
      <c s="25" t="s">
        <v>113</v>
      </c>
      <c s="26">
        <v>1.5</v>
      </c>
      <c s="27">
        <v>0</v>
      </c>
      <c s="27">
        <f>ROUND(ROUND(H110,2)*ROUND(G110,3),2)</f>
      </c>
      <c r="O110">
        <f>(I110*21)/100</f>
      </c>
      <c t="s">
        <v>13</v>
      </c>
    </row>
    <row r="111" spans="1:5" ht="12.75">
      <c r="A111" s="28" t="s">
        <v>40</v>
      </c>
      <c r="E111" s="29" t="s">
        <v>338</v>
      </c>
    </row>
    <row r="112" spans="1:5" ht="25.5">
      <c r="A112" s="30" t="s">
        <v>42</v>
      </c>
      <c r="E112" s="31" t="s">
        <v>791</v>
      </c>
    </row>
    <row r="113" spans="1:5" ht="369.75">
      <c r="A113" t="s">
        <v>44</v>
      </c>
      <c r="E113" s="29" t="s">
        <v>318</v>
      </c>
    </row>
    <row r="114" spans="1:16" ht="12.75">
      <c r="A114" s="19" t="s">
        <v>35</v>
      </c>
      <c s="23" t="s">
        <v>213</v>
      </c>
      <c s="23" t="s">
        <v>341</v>
      </c>
      <c s="19" t="s">
        <v>37</v>
      </c>
      <c s="24" t="s">
        <v>342</v>
      </c>
      <c s="25" t="s">
        <v>113</v>
      </c>
      <c s="26">
        <v>6.412</v>
      </c>
      <c s="27">
        <v>0</v>
      </c>
      <c s="27">
        <f>ROUND(ROUND(H114,2)*ROUND(G114,3),2)</f>
      </c>
      <c r="O114">
        <f>(I114*21)/100</f>
      </c>
      <c t="s">
        <v>13</v>
      </c>
    </row>
    <row r="115" spans="1:5" ht="12.75">
      <c r="A115" s="28" t="s">
        <v>40</v>
      </c>
      <c r="E115" s="29" t="s">
        <v>792</v>
      </c>
    </row>
    <row r="116" spans="1:5" ht="25.5">
      <c r="A116" s="30" t="s">
        <v>42</v>
      </c>
      <c r="E116" s="31" t="s">
        <v>793</v>
      </c>
    </row>
    <row r="117" spans="1:5" ht="369.75">
      <c r="A117" t="s">
        <v>44</v>
      </c>
      <c r="E117" s="29" t="s">
        <v>318</v>
      </c>
    </row>
    <row r="118" spans="1:16" ht="12.75">
      <c r="A118" s="19" t="s">
        <v>35</v>
      </c>
      <c s="23" t="s">
        <v>219</v>
      </c>
      <c s="23" t="s">
        <v>794</v>
      </c>
      <c s="19" t="s">
        <v>37</v>
      </c>
      <c s="24" t="s">
        <v>795</v>
      </c>
      <c s="25" t="s">
        <v>113</v>
      </c>
      <c s="26">
        <v>4.351</v>
      </c>
      <c s="27">
        <v>0</v>
      </c>
      <c s="27">
        <f>ROUND(ROUND(H118,2)*ROUND(G118,3),2)</f>
      </c>
      <c r="O118">
        <f>(I118*21)/100</f>
      </c>
      <c t="s">
        <v>13</v>
      </c>
    </row>
    <row r="119" spans="1:5" ht="25.5">
      <c r="A119" s="28" t="s">
        <v>40</v>
      </c>
      <c r="E119" s="29" t="s">
        <v>796</v>
      </c>
    </row>
    <row r="120" spans="1:5" ht="51">
      <c r="A120" s="30" t="s">
        <v>42</v>
      </c>
      <c r="E120" s="31" t="s">
        <v>797</v>
      </c>
    </row>
    <row r="121" spans="1:5" ht="369.75">
      <c r="A121" t="s">
        <v>44</v>
      </c>
      <c r="E121" s="29" t="s">
        <v>318</v>
      </c>
    </row>
    <row r="122" spans="1:16" ht="12.75">
      <c r="A122" s="19" t="s">
        <v>35</v>
      </c>
      <c s="23" t="s">
        <v>225</v>
      </c>
      <c s="23" t="s">
        <v>798</v>
      </c>
      <c s="19" t="s">
        <v>37</v>
      </c>
      <c s="24" t="s">
        <v>799</v>
      </c>
      <c s="25" t="s">
        <v>113</v>
      </c>
      <c s="26">
        <v>0.26</v>
      </c>
      <c s="27">
        <v>0</v>
      </c>
      <c s="27">
        <f>ROUND(ROUND(H122,2)*ROUND(G122,3),2)</f>
      </c>
      <c r="O122">
        <f>(I122*21)/100</f>
      </c>
      <c t="s">
        <v>13</v>
      </c>
    </row>
    <row r="123" spans="1:5" ht="12.75">
      <c r="A123" s="28" t="s">
        <v>40</v>
      </c>
      <c r="E123" s="29" t="s">
        <v>800</v>
      </c>
    </row>
    <row r="124" spans="1:5" ht="25.5">
      <c r="A124" s="30" t="s">
        <v>42</v>
      </c>
      <c r="E124" s="31" t="s">
        <v>801</v>
      </c>
    </row>
    <row r="125" spans="1:5" ht="38.25">
      <c r="A125" t="s">
        <v>44</v>
      </c>
      <c r="E125" s="29" t="s">
        <v>802</v>
      </c>
    </row>
    <row r="126" spans="1:16" ht="12.75">
      <c r="A126" s="19" t="s">
        <v>35</v>
      </c>
      <c s="23" t="s">
        <v>231</v>
      </c>
      <c s="23" t="s">
        <v>803</v>
      </c>
      <c s="19" t="s">
        <v>37</v>
      </c>
      <c s="24" t="s">
        <v>804</v>
      </c>
      <c s="25" t="s">
        <v>94</v>
      </c>
      <c s="26">
        <v>0.236</v>
      </c>
      <c s="27">
        <v>0</v>
      </c>
      <c s="27">
        <f>ROUND(ROUND(H126,2)*ROUND(G126,3),2)</f>
      </c>
      <c r="O126">
        <f>(I126*21)/100</f>
      </c>
      <c t="s">
        <v>13</v>
      </c>
    </row>
    <row r="127" spans="1:5" ht="12.75">
      <c r="A127" s="28" t="s">
        <v>40</v>
      </c>
      <c r="E127" s="29" t="s">
        <v>805</v>
      </c>
    </row>
    <row r="128" spans="1:5" ht="25.5">
      <c r="A128" s="30" t="s">
        <v>42</v>
      </c>
      <c r="E128" s="31" t="s">
        <v>806</v>
      </c>
    </row>
    <row r="129" spans="1:5" ht="178.5">
      <c r="A129" t="s">
        <v>44</v>
      </c>
      <c r="E129" s="29" t="s">
        <v>807</v>
      </c>
    </row>
    <row r="130" spans="1:16" ht="12.75">
      <c r="A130" s="19" t="s">
        <v>35</v>
      </c>
      <c s="23" t="s">
        <v>234</v>
      </c>
      <c s="23" t="s">
        <v>808</v>
      </c>
      <c s="19" t="s">
        <v>37</v>
      </c>
      <c s="24" t="s">
        <v>809</v>
      </c>
      <c s="25" t="s">
        <v>94</v>
      </c>
      <c s="26">
        <v>0.192</v>
      </c>
      <c s="27">
        <v>0</v>
      </c>
      <c s="27">
        <f>ROUND(ROUND(H130,2)*ROUND(G130,3),2)</f>
      </c>
      <c r="O130">
        <f>(I130*21)/100</f>
      </c>
      <c t="s">
        <v>13</v>
      </c>
    </row>
    <row r="131" spans="1:5" ht="12.75">
      <c r="A131" s="28" t="s">
        <v>40</v>
      </c>
      <c r="E131" s="29" t="s">
        <v>810</v>
      </c>
    </row>
    <row r="132" spans="1:5" ht="25.5">
      <c r="A132" s="30" t="s">
        <v>42</v>
      </c>
      <c r="E132" s="31" t="s">
        <v>811</v>
      </c>
    </row>
    <row r="133" spans="1:5" ht="178.5">
      <c r="A133" t="s">
        <v>44</v>
      </c>
      <c r="E133" s="29" t="s">
        <v>807</v>
      </c>
    </row>
    <row r="134" spans="1:16" ht="25.5">
      <c r="A134" s="19" t="s">
        <v>35</v>
      </c>
      <c s="23" t="s">
        <v>237</v>
      </c>
      <c s="23" t="s">
        <v>812</v>
      </c>
      <c s="19" t="s">
        <v>37</v>
      </c>
      <c s="24" t="s">
        <v>813</v>
      </c>
      <c s="25" t="s">
        <v>113</v>
      </c>
      <c s="26">
        <v>17.688</v>
      </c>
      <c s="27">
        <v>0</v>
      </c>
      <c s="27">
        <f>ROUND(ROUND(H134,2)*ROUND(G134,3),2)</f>
      </c>
      <c r="O134">
        <f>(I134*21)/100</f>
      </c>
      <c t="s">
        <v>13</v>
      </c>
    </row>
    <row r="135" spans="1:5" ht="12.75">
      <c r="A135" s="28" t="s">
        <v>40</v>
      </c>
      <c r="E135" s="29" t="s">
        <v>814</v>
      </c>
    </row>
    <row r="136" spans="1:5" ht="25.5">
      <c r="A136" s="30" t="s">
        <v>42</v>
      </c>
      <c r="E136" s="31" t="s">
        <v>746</v>
      </c>
    </row>
    <row r="137" spans="1:5" ht="38.25">
      <c r="A137" t="s">
        <v>44</v>
      </c>
      <c r="E137" s="29" t="s">
        <v>265</v>
      </c>
    </row>
    <row r="138" spans="1:18" ht="12.75" customHeight="1">
      <c r="A138" s="5" t="s">
        <v>33</v>
      </c>
      <c s="5"/>
      <c s="35" t="s">
        <v>25</v>
      </c>
      <c s="5"/>
      <c s="21" t="s">
        <v>91</v>
      </c>
      <c s="5"/>
      <c s="5"/>
      <c s="5"/>
      <c s="36">
        <f>0+Q138</f>
      </c>
      <c r="O138">
        <f>0+R138</f>
      </c>
      <c r="Q138">
        <f>0+I139+I143+I147+I151</f>
      </c>
      <c>
        <f>0+O139+O143+O147+O151</f>
      </c>
    </row>
    <row r="139" spans="1:16" ht="12.75">
      <c r="A139" s="19" t="s">
        <v>35</v>
      </c>
      <c s="23" t="s">
        <v>243</v>
      </c>
      <c s="23" t="s">
        <v>368</v>
      </c>
      <c s="19" t="s">
        <v>37</v>
      </c>
      <c s="24" t="s">
        <v>369</v>
      </c>
      <c s="25" t="s">
        <v>107</v>
      </c>
      <c s="26">
        <v>13</v>
      </c>
      <c s="27">
        <v>0</v>
      </c>
      <c s="27">
        <f>ROUND(ROUND(H139,2)*ROUND(G139,3),2)</f>
      </c>
      <c r="O139">
        <f>(I139*21)/100</f>
      </c>
      <c t="s">
        <v>13</v>
      </c>
    </row>
    <row r="140" spans="1:5" ht="12.75">
      <c r="A140" s="28" t="s">
        <v>40</v>
      </c>
      <c r="E140" s="29" t="s">
        <v>815</v>
      </c>
    </row>
    <row r="141" spans="1:5" ht="25.5">
      <c r="A141" s="30" t="s">
        <v>42</v>
      </c>
      <c r="E141" s="31" t="s">
        <v>816</v>
      </c>
    </row>
    <row r="142" spans="1:5" ht="51">
      <c r="A142" t="s">
        <v>44</v>
      </c>
      <c r="E142" s="29" t="s">
        <v>372</v>
      </c>
    </row>
    <row r="143" spans="1:16" ht="12.75">
      <c r="A143" s="19" t="s">
        <v>35</v>
      </c>
      <c s="23" t="s">
        <v>248</v>
      </c>
      <c s="23" t="s">
        <v>817</v>
      </c>
      <c s="19" t="s">
        <v>37</v>
      </c>
      <c s="24" t="s">
        <v>818</v>
      </c>
      <c s="25" t="s">
        <v>107</v>
      </c>
      <c s="26">
        <v>16.884</v>
      </c>
      <c s="27">
        <v>0</v>
      </c>
      <c s="27">
        <f>ROUND(ROUND(H143,2)*ROUND(G143,3),2)</f>
      </c>
      <c r="O143">
        <f>(I143*21)/100</f>
      </c>
      <c t="s">
        <v>13</v>
      </c>
    </row>
    <row r="144" spans="1:5" ht="12.75">
      <c r="A144" s="28" t="s">
        <v>40</v>
      </c>
      <c r="E144" s="29" t="s">
        <v>37</v>
      </c>
    </row>
    <row r="145" spans="1:5" ht="25.5">
      <c r="A145" s="30" t="s">
        <v>42</v>
      </c>
      <c r="E145" s="31" t="s">
        <v>819</v>
      </c>
    </row>
    <row r="146" spans="1:5" ht="51">
      <c r="A146" t="s">
        <v>44</v>
      </c>
      <c r="E146" s="29" t="s">
        <v>396</v>
      </c>
    </row>
    <row r="147" spans="1:16" ht="12.75">
      <c r="A147" s="19" t="s">
        <v>35</v>
      </c>
      <c s="23" t="s">
        <v>255</v>
      </c>
      <c s="23" t="s">
        <v>820</v>
      </c>
      <c s="19" t="s">
        <v>37</v>
      </c>
      <c s="24" t="s">
        <v>821</v>
      </c>
      <c s="25" t="s">
        <v>107</v>
      </c>
      <c s="26">
        <v>16.884</v>
      </c>
      <c s="27">
        <v>0</v>
      </c>
      <c s="27">
        <f>ROUND(ROUND(H147,2)*ROUND(G147,3),2)</f>
      </c>
      <c r="O147">
        <f>(I147*21)/100</f>
      </c>
      <c t="s">
        <v>13</v>
      </c>
    </row>
    <row r="148" spans="1:5" ht="12.75">
      <c r="A148" s="28" t="s">
        <v>40</v>
      </c>
      <c r="E148" s="29" t="s">
        <v>37</v>
      </c>
    </row>
    <row r="149" spans="1:5" ht="25.5">
      <c r="A149" s="30" t="s">
        <v>42</v>
      </c>
      <c r="E149" s="31" t="s">
        <v>819</v>
      </c>
    </row>
    <row r="150" spans="1:5" ht="140.25">
      <c r="A150" t="s">
        <v>44</v>
      </c>
      <c r="E150" s="29" t="s">
        <v>411</v>
      </c>
    </row>
    <row r="151" spans="1:16" ht="12.75">
      <c r="A151" s="19" t="s">
        <v>35</v>
      </c>
      <c s="23" t="s">
        <v>261</v>
      </c>
      <c s="23" t="s">
        <v>822</v>
      </c>
      <c s="19" t="s">
        <v>37</v>
      </c>
      <c s="24" t="s">
        <v>823</v>
      </c>
      <c s="25" t="s">
        <v>107</v>
      </c>
      <c s="26">
        <v>16.884</v>
      </c>
      <c s="27">
        <v>0</v>
      </c>
      <c s="27">
        <f>ROUND(ROUND(H151,2)*ROUND(G151,3),2)</f>
      </c>
      <c r="O151">
        <f>(I151*21)/100</f>
      </c>
      <c t="s">
        <v>13</v>
      </c>
    </row>
    <row r="152" spans="1:5" ht="12.75">
      <c r="A152" s="28" t="s">
        <v>40</v>
      </c>
      <c r="E152" s="29" t="s">
        <v>37</v>
      </c>
    </row>
    <row r="153" spans="1:5" ht="25.5">
      <c r="A153" s="30" t="s">
        <v>42</v>
      </c>
      <c r="E153" s="31" t="s">
        <v>819</v>
      </c>
    </row>
    <row r="154" spans="1:5" ht="140.25">
      <c r="A154" t="s">
        <v>44</v>
      </c>
      <c r="E154" s="29" t="s">
        <v>411</v>
      </c>
    </row>
    <row r="155" spans="1:18" ht="12.75" customHeight="1">
      <c r="A155" s="5" t="s">
        <v>33</v>
      </c>
      <c s="5"/>
      <c s="35" t="s">
        <v>27</v>
      </c>
      <c s="5"/>
      <c s="21" t="s">
        <v>464</v>
      </c>
      <c s="5"/>
      <c s="5"/>
      <c s="5"/>
      <c s="36">
        <f>0+Q155</f>
      </c>
      <c r="O155">
        <f>0+R155</f>
      </c>
      <c r="Q155">
        <f>0+I156+I160+I164+I168</f>
      </c>
      <c>
        <f>0+O156+O160+O164+O168</f>
      </c>
    </row>
    <row r="156" spans="1:16" ht="25.5">
      <c r="A156" s="19" t="s">
        <v>35</v>
      </c>
      <c s="23" t="s">
        <v>266</v>
      </c>
      <c s="23" t="s">
        <v>466</v>
      </c>
      <c s="19" t="s">
        <v>37</v>
      </c>
      <c s="24" t="s">
        <v>467</v>
      </c>
      <c s="25" t="s">
        <v>107</v>
      </c>
      <c s="26">
        <v>111</v>
      </c>
      <c s="27">
        <v>0</v>
      </c>
      <c s="27">
        <f>ROUND(ROUND(H156,2)*ROUND(G156,3),2)</f>
      </c>
      <c r="O156">
        <f>(I156*21)/100</f>
      </c>
      <c t="s">
        <v>13</v>
      </c>
    </row>
    <row r="157" spans="1:5" ht="12.75">
      <c r="A157" s="28" t="s">
        <v>40</v>
      </c>
      <c r="E157" s="29" t="s">
        <v>468</v>
      </c>
    </row>
    <row r="158" spans="1:5" ht="51">
      <c r="A158" s="30" t="s">
        <v>42</v>
      </c>
      <c r="E158" s="31" t="s">
        <v>824</v>
      </c>
    </row>
    <row r="159" spans="1:5" ht="76.5">
      <c r="A159" t="s">
        <v>44</v>
      </c>
      <c r="E159" s="29" t="s">
        <v>470</v>
      </c>
    </row>
    <row r="160" spans="1:16" ht="12.75">
      <c r="A160" s="19" t="s">
        <v>35</v>
      </c>
      <c s="23" t="s">
        <v>272</v>
      </c>
      <c s="23" t="s">
        <v>472</v>
      </c>
      <c s="19" t="s">
        <v>37</v>
      </c>
      <c s="24" t="s">
        <v>473</v>
      </c>
      <c s="25" t="s">
        <v>107</v>
      </c>
      <c s="26">
        <v>111</v>
      </c>
      <c s="27">
        <v>0</v>
      </c>
      <c s="27">
        <f>ROUND(ROUND(H160,2)*ROUND(G160,3),2)</f>
      </c>
      <c r="O160">
        <f>(I160*21)/100</f>
      </c>
      <c t="s">
        <v>13</v>
      </c>
    </row>
    <row r="161" spans="1:5" ht="12.75">
      <c r="A161" s="28" t="s">
        <v>40</v>
      </c>
      <c r="E161" s="29" t="s">
        <v>468</v>
      </c>
    </row>
    <row r="162" spans="1:5" ht="51">
      <c r="A162" s="30" t="s">
        <v>42</v>
      </c>
      <c r="E162" s="31" t="s">
        <v>824</v>
      </c>
    </row>
    <row r="163" spans="1:5" ht="76.5">
      <c r="A163" t="s">
        <v>44</v>
      </c>
      <c r="E163" s="29" t="s">
        <v>470</v>
      </c>
    </row>
    <row r="164" spans="1:16" ht="12.75">
      <c r="A164" s="19" t="s">
        <v>35</v>
      </c>
      <c s="23" t="s">
        <v>278</v>
      </c>
      <c s="23" t="s">
        <v>475</v>
      </c>
      <c s="19" t="s">
        <v>37</v>
      </c>
      <c s="24" t="s">
        <v>476</v>
      </c>
      <c s="25" t="s">
        <v>107</v>
      </c>
      <c s="26">
        <v>111</v>
      </c>
      <c s="27">
        <v>0</v>
      </c>
      <c s="27">
        <f>ROUND(ROUND(H164,2)*ROUND(G164,3),2)</f>
      </c>
      <c r="O164">
        <f>(I164*21)/100</f>
      </c>
      <c t="s">
        <v>13</v>
      </c>
    </row>
    <row r="165" spans="1:5" ht="12.75">
      <c r="A165" s="28" t="s">
        <v>40</v>
      </c>
      <c r="E165" s="29" t="s">
        <v>477</v>
      </c>
    </row>
    <row r="166" spans="1:5" ht="51">
      <c r="A166" s="30" t="s">
        <v>42</v>
      </c>
      <c r="E166" s="31" t="s">
        <v>824</v>
      </c>
    </row>
    <row r="167" spans="1:5" ht="76.5">
      <c r="A167" t="s">
        <v>44</v>
      </c>
      <c r="E167" s="29" t="s">
        <v>470</v>
      </c>
    </row>
    <row r="168" spans="1:16" ht="12.75">
      <c r="A168" s="19" t="s">
        <v>35</v>
      </c>
      <c s="23" t="s">
        <v>284</v>
      </c>
      <c s="23" t="s">
        <v>480</v>
      </c>
      <c s="19" t="s">
        <v>37</v>
      </c>
      <c s="24" t="s">
        <v>481</v>
      </c>
      <c s="25" t="s">
        <v>125</v>
      </c>
      <c s="26">
        <v>50</v>
      </c>
      <c s="27">
        <v>0</v>
      </c>
      <c s="27">
        <f>ROUND(ROUND(H168,2)*ROUND(G168,3),2)</f>
      </c>
      <c r="O168">
        <f>(I168*21)/100</f>
      </c>
      <c t="s">
        <v>13</v>
      </c>
    </row>
    <row r="169" spans="1:5" ht="12.75">
      <c r="A169" s="28" t="s">
        <v>40</v>
      </c>
      <c r="E169" s="29" t="s">
        <v>468</v>
      </c>
    </row>
    <row r="170" spans="1:5" ht="51">
      <c r="A170" s="30" t="s">
        <v>42</v>
      </c>
      <c r="E170" s="31" t="s">
        <v>825</v>
      </c>
    </row>
    <row r="171" spans="1:5" ht="76.5">
      <c r="A171" t="s">
        <v>44</v>
      </c>
      <c r="E171" s="29" t="s">
        <v>483</v>
      </c>
    </row>
    <row r="172" spans="1:18" ht="12.75" customHeight="1">
      <c r="A172" s="5" t="s">
        <v>33</v>
      </c>
      <c s="5"/>
      <c s="35" t="s">
        <v>62</v>
      </c>
      <c s="5"/>
      <c s="21" t="s">
        <v>484</v>
      </c>
      <c s="5"/>
      <c s="5"/>
      <c s="5"/>
      <c s="36">
        <f>0+Q172</f>
      </c>
      <c r="O172">
        <f>0+R172</f>
      </c>
      <c r="Q172">
        <f>0+I173+I177+I181+I185+I189+I193</f>
      </c>
      <c>
        <f>0+O173+O177+O181+O185+O189+O193</f>
      </c>
    </row>
    <row r="173" spans="1:16" ht="25.5">
      <c r="A173" s="19" t="s">
        <v>35</v>
      </c>
      <c s="23" t="s">
        <v>290</v>
      </c>
      <c s="23" t="s">
        <v>826</v>
      </c>
      <c s="19" t="s">
        <v>37</v>
      </c>
      <c s="24" t="s">
        <v>827</v>
      </c>
      <c s="25" t="s">
        <v>107</v>
      </c>
      <c s="26">
        <v>70.465</v>
      </c>
      <c s="27">
        <v>0</v>
      </c>
      <c s="27">
        <f>ROUND(ROUND(H173,2)*ROUND(G173,3),2)</f>
      </c>
      <c r="O173">
        <f>(I173*21)/100</f>
      </c>
      <c t="s">
        <v>13</v>
      </c>
    </row>
    <row r="174" spans="1:5" ht="12.75">
      <c r="A174" s="28" t="s">
        <v>40</v>
      </c>
      <c r="E174" s="29" t="s">
        <v>828</v>
      </c>
    </row>
    <row r="175" spans="1:5" ht="51">
      <c r="A175" s="30" t="s">
        <v>42</v>
      </c>
      <c r="E175" s="31" t="s">
        <v>829</v>
      </c>
    </row>
    <row r="176" spans="1:5" ht="191.25">
      <c r="A176" t="s">
        <v>44</v>
      </c>
      <c r="E176" s="29" t="s">
        <v>830</v>
      </c>
    </row>
    <row r="177" spans="1:16" ht="25.5">
      <c r="A177" s="19" t="s">
        <v>35</v>
      </c>
      <c s="23" t="s">
        <v>296</v>
      </c>
      <c s="23" t="s">
        <v>831</v>
      </c>
      <c s="19" t="s">
        <v>37</v>
      </c>
      <c s="24" t="s">
        <v>832</v>
      </c>
      <c s="25" t="s">
        <v>107</v>
      </c>
      <c s="26">
        <v>26.04</v>
      </c>
      <c s="27">
        <v>0</v>
      </c>
      <c s="27">
        <f>ROUND(ROUND(H177,2)*ROUND(G177,3),2)</f>
      </c>
      <c r="O177">
        <f>(I177*21)/100</f>
      </c>
      <c t="s">
        <v>13</v>
      </c>
    </row>
    <row r="178" spans="1:5" ht="12.75">
      <c r="A178" s="28" t="s">
        <v>40</v>
      </c>
      <c r="E178" s="29" t="s">
        <v>833</v>
      </c>
    </row>
    <row r="179" spans="1:5" ht="25.5">
      <c r="A179" s="30" t="s">
        <v>42</v>
      </c>
      <c r="E179" s="31" t="s">
        <v>834</v>
      </c>
    </row>
    <row r="180" spans="1:5" ht="204">
      <c r="A180" t="s">
        <v>44</v>
      </c>
      <c r="E180" s="29" t="s">
        <v>835</v>
      </c>
    </row>
    <row r="181" spans="1:16" ht="12.75">
      <c r="A181" s="19" t="s">
        <v>35</v>
      </c>
      <c s="23" t="s">
        <v>302</v>
      </c>
      <c s="23" t="s">
        <v>836</v>
      </c>
      <c s="19" t="s">
        <v>37</v>
      </c>
      <c s="24" t="s">
        <v>837</v>
      </c>
      <c s="25" t="s">
        <v>107</v>
      </c>
      <c s="26">
        <v>6.93</v>
      </c>
      <c s="27">
        <v>0</v>
      </c>
      <c s="27">
        <f>ROUND(ROUND(H181,2)*ROUND(G181,3),2)</f>
      </c>
      <c r="O181">
        <f>(I181*21)/100</f>
      </c>
      <c t="s">
        <v>13</v>
      </c>
    </row>
    <row r="182" spans="1:5" ht="12.75">
      <c r="A182" s="28" t="s">
        <v>40</v>
      </c>
      <c r="E182" s="29" t="s">
        <v>838</v>
      </c>
    </row>
    <row r="183" spans="1:5" ht="25.5">
      <c r="A183" s="30" t="s">
        <v>42</v>
      </c>
      <c r="E183" s="31" t="s">
        <v>839</v>
      </c>
    </row>
    <row r="184" spans="1:5" ht="38.25">
      <c r="A184" t="s">
        <v>44</v>
      </c>
      <c r="E184" s="29" t="s">
        <v>840</v>
      </c>
    </row>
    <row r="185" spans="1:16" ht="12.75">
      <c r="A185" s="19" t="s">
        <v>35</v>
      </c>
      <c s="23" t="s">
        <v>308</v>
      </c>
      <c s="23" t="s">
        <v>498</v>
      </c>
      <c s="19" t="s">
        <v>37</v>
      </c>
      <c s="24" t="s">
        <v>499</v>
      </c>
      <c s="25" t="s">
        <v>107</v>
      </c>
      <c s="26">
        <v>12.465</v>
      </c>
      <c s="27">
        <v>0</v>
      </c>
      <c s="27">
        <f>ROUND(ROUND(H185,2)*ROUND(G185,3),2)</f>
      </c>
      <c r="O185">
        <f>(I185*21)/100</f>
      </c>
      <c t="s">
        <v>13</v>
      </c>
    </row>
    <row r="186" spans="1:5" ht="12.75">
      <c r="A186" s="28" t="s">
        <v>40</v>
      </c>
      <c r="E186" s="29" t="s">
        <v>37</v>
      </c>
    </row>
    <row r="187" spans="1:5" ht="25.5">
      <c r="A187" s="30" t="s">
        <v>42</v>
      </c>
      <c r="E187" s="31" t="s">
        <v>841</v>
      </c>
    </row>
    <row r="188" spans="1:5" ht="51">
      <c r="A188" t="s">
        <v>44</v>
      </c>
      <c r="E188" s="29" t="s">
        <v>502</v>
      </c>
    </row>
    <row r="189" spans="1:16" ht="12.75">
      <c r="A189" s="19" t="s">
        <v>35</v>
      </c>
      <c s="23" t="s">
        <v>313</v>
      </c>
      <c s="23" t="s">
        <v>842</v>
      </c>
      <c s="19" t="s">
        <v>37</v>
      </c>
      <c s="24" t="s">
        <v>843</v>
      </c>
      <c s="25" t="s">
        <v>107</v>
      </c>
      <c s="26">
        <v>24.93</v>
      </c>
      <c s="27">
        <v>0</v>
      </c>
      <c s="27">
        <f>ROUND(ROUND(H189,2)*ROUND(G189,3),2)</f>
      </c>
      <c r="O189">
        <f>(I189*21)/100</f>
      </c>
      <c t="s">
        <v>13</v>
      </c>
    </row>
    <row r="190" spans="1:5" ht="12.75">
      <c r="A190" s="28" t="s">
        <v>40</v>
      </c>
      <c r="E190" s="29" t="s">
        <v>37</v>
      </c>
    </row>
    <row r="191" spans="1:5" ht="25.5">
      <c r="A191" s="30" t="s">
        <v>42</v>
      </c>
      <c r="E191" s="31" t="s">
        <v>844</v>
      </c>
    </row>
    <row r="192" spans="1:5" ht="51">
      <c r="A192" t="s">
        <v>44</v>
      </c>
      <c r="E192" s="29" t="s">
        <v>502</v>
      </c>
    </row>
    <row r="193" spans="1:16" ht="12.75">
      <c r="A193" s="19" t="s">
        <v>35</v>
      </c>
      <c s="23" t="s">
        <v>319</v>
      </c>
      <c s="23" t="s">
        <v>845</v>
      </c>
      <c s="19" t="s">
        <v>37</v>
      </c>
      <c s="24" t="s">
        <v>846</v>
      </c>
      <c s="25" t="s">
        <v>107</v>
      </c>
      <c s="26">
        <v>82.63</v>
      </c>
      <c s="27">
        <v>0</v>
      </c>
      <c s="27">
        <f>ROUND(ROUND(H193,2)*ROUND(G193,3),2)</f>
      </c>
      <c r="O193">
        <f>(I193*21)/100</f>
      </c>
      <c t="s">
        <v>13</v>
      </c>
    </row>
    <row r="194" spans="1:5" ht="12.75">
      <c r="A194" s="28" t="s">
        <v>40</v>
      </c>
      <c r="E194" s="29" t="s">
        <v>37</v>
      </c>
    </row>
    <row r="195" spans="1:5" ht="25.5">
      <c r="A195" s="30" t="s">
        <v>42</v>
      </c>
      <c r="E195" s="31" t="s">
        <v>847</v>
      </c>
    </row>
    <row r="196" spans="1:5" ht="51">
      <c r="A196" t="s">
        <v>44</v>
      </c>
      <c r="E196" s="29" t="s">
        <v>502</v>
      </c>
    </row>
    <row r="197" spans="1:18" ht="12.75" customHeight="1">
      <c r="A197" s="5" t="s">
        <v>33</v>
      </c>
      <c s="5"/>
      <c s="35" t="s">
        <v>68</v>
      </c>
      <c s="5"/>
      <c s="21" t="s">
        <v>503</v>
      </c>
      <c s="5"/>
      <c s="5"/>
      <c s="5"/>
      <c s="36">
        <f>0+Q197</f>
      </c>
      <c r="O197">
        <f>0+R197</f>
      </c>
      <c r="Q197">
        <f>0+I198+I202+I206+I210</f>
      </c>
      <c>
        <f>0+O198+O202+O206+O210</f>
      </c>
    </row>
    <row r="198" spans="1:16" ht="12.75">
      <c r="A198" s="19" t="s">
        <v>35</v>
      </c>
      <c s="23" t="s">
        <v>324</v>
      </c>
      <c s="23" t="s">
        <v>848</v>
      </c>
      <c s="19" t="s">
        <v>37</v>
      </c>
      <c s="24" t="s">
        <v>849</v>
      </c>
      <c s="25" t="s">
        <v>125</v>
      </c>
      <c s="26">
        <v>5</v>
      </c>
      <c s="27">
        <v>0</v>
      </c>
      <c s="27">
        <f>ROUND(ROUND(H198,2)*ROUND(G198,3),2)</f>
      </c>
      <c r="O198">
        <f>(I198*21)/100</f>
      </c>
      <c t="s">
        <v>13</v>
      </c>
    </row>
    <row r="199" spans="1:5" ht="12.75">
      <c r="A199" s="28" t="s">
        <v>40</v>
      </c>
      <c r="E199" s="29" t="s">
        <v>850</v>
      </c>
    </row>
    <row r="200" spans="1:5" ht="25.5">
      <c r="A200" s="30" t="s">
        <v>42</v>
      </c>
      <c r="E200" s="31" t="s">
        <v>851</v>
      </c>
    </row>
    <row r="201" spans="1:5" ht="255">
      <c r="A201" t="s">
        <v>44</v>
      </c>
      <c r="E201" s="29" t="s">
        <v>509</v>
      </c>
    </row>
    <row r="202" spans="1:16" ht="12.75">
      <c r="A202" s="19" t="s">
        <v>35</v>
      </c>
      <c s="23" t="s">
        <v>330</v>
      </c>
      <c s="23" t="s">
        <v>852</v>
      </c>
      <c s="19" t="s">
        <v>37</v>
      </c>
      <c s="24" t="s">
        <v>853</v>
      </c>
      <c s="25" t="s">
        <v>125</v>
      </c>
      <c s="26">
        <v>18</v>
      </c>
      <c s="27">
        <v>0</v>
      </c>
      <c s="27">
        <f>ROUND(ROUND(H202,2)*ROUND(G202,3),2)</f>
      </c>
      <c r="O202">
        <f>(I202*21)/100</f>
      </c>
      <c t="s">
        <v>13</v>
      </c>
    </row>
    <row r="203" spans="1:5" ht="12.75">
      <c r="A203" s="28" t="s">
        <v>40</v>
      </c>
      <c r="E203" s="29" t="s">
        <v>854</v>
      </c>
    </row>
    <row r="204" spans="1:5" ht="25.5">
      <c r="A204" s="30" t="s">
        <v>42</v>
      </c>
      <c r="E204" s="31" t="s">
        <v>855</v>
      </c>
    </row>
    <row r="205" spans="1:5" ht="242.25">
      <c r="A205" t="s">
        <v>44</v>
      </c>
      <c r="E205" s="29" t="s">
        <v>856</v>
      </c>
    </row>
    <row r="206" spans="1:16" ht="12.75">
      <c r="A206" s="19" t="s">
        <v>35</v>
      </c>
      <c s="23" t="s">
        <v>335</v>
      </c>
      <c s="23" t="s">
        <v>537</v>
      </c>
      <c s="19" t="s">
        <v>37</v>
      </c>
      <c s="24" t="s">
        <v>538</v>
      </c>
      <c s="25" t="s">
        <v>172</v>
      </c>
      <c s="26">
        <v>1</v>
      </c>
      <c s="27">
        <v>0</v>
      </c>
      <c s="27">
        <f>ROUND(ROUND(H206,2)*ROUND(G206,3),2)</f>
      </c>
      <c r="O206">
        <f>(I206*21)/100</f>
      </c>
      <c t="s">
        <v>13</v>
      </c>
    </row>
    <row r="207" spans="1:5" ht="25.5">
      <c r="A207" s="28" t="s">
        <v>40</v>
      </c>
      <c r="E207" s="29" t="s">
        <v>539</v>
      </c>
    </row>
    <row r="208" spans="1:5" ht="12.75">
      <c r="A208" s="30" t="s">
        <v>42</v>
      </c>
      <c r="E208" s="31" t="s">
        <v>43</v>
      </c>
    </row>
    <row r="209" spans="1:5" ht="409.5">
      <c r="A209" t="s">
        <v>44</v>
      </c>
      <c r="E209" s="29" t="s">
        <v>541</v>
      </c>
    </row>
    <row r="210" spans="1:16" ht="12.75">
      <c r="A210" s="19" t="s">
        <v>35</v>
      </c>
      <c s="23" t="s">
        <v>340</v>
      </c>
      <c s="23" t="s">
        <v>579</v>
      </c>
      <c s="19" t="s">
        <v>37</v>
      </c>
      <c s="24" t="s">
        <v>580</v>
      </c>
      <c s="25" t="s">
        <v>113</v>
      </c>
      <c s="26">
        <v>1.65</v>
      </c>
      <c s="27">
        <v>0</v>
      </c>
      <c s="27">
        <f>ROUND(ROUND(H210,2)*ROUND(G210,3),2)</f>
      </c>
      <c r="O210">
        <f>(I210*21)/100</f>
      </c>
      <c t="s">
        <v>13</v>
      </c>
    </row>
    <row r="211" spans="1:5" ht="12.75">
      <c r="A211" s="28" t="s">
        <v>40</v>
      </c>
      <c r="E211" s="29" t="s">
        <v>581</v>
      </c>
    </row>
    <row r="212" spans="1:5" ht="25.5">
      <c r="A212" s="30" t="s">
        <v>42</v>
      </c>
      <c r="E212" s="31" t="s">
        <v>857</v>
      </c>
    </row>
    <row r="213" spans="1:5" ht="369.75">
      <c r="A213" t="s">
        <v>44</v>
      </c>
      <c r="E213" s="29" t="s">
        <v>318</v>
      </c>
    </row>
    <row r="214" spans="1:18" ht="12.75" customHeight="1">
      <c r="A214" s="5" t="s">
        <v>33</v>
      </c>
      <c s="5"/>
      <c s="35" t="s">
        <v>30</v>
      </c>
      <c s="5"/>
      <c s="21" t="s">
        <v>583</v>
      </c>
      <c s="5"/>
      <c s="5"/>
      <c s="5"/>
      <c s="36">
        <f>0+Q214</f>
      </c>
      <c r="O214">
        <f>0+R214</f>
      </c>
      <c r="Q214">
        <f>0+I215+I219+I223+I227+I231+I235+I239+I243+I247+I251</f>
      </c>
      <c>
        <f>0+O215+O219+O223+O227+O231+O235+O239+O243+O247+O251</f>
      </c>
    </row>
    <row r="215" spans="1:16" ht="12.75">
      <c r="A215" s="19" t="s">
        <v>35</v>
      </c>
      <c s="23" t="s">
        <v>345</v>
      </c>
      <c s="23" t="s">
        <v>858</v>
      </c>
      <c s="19" t="s">
        <v>37</v>
      </c>
      <c s="24" t="s">
        <v>859</v>
      </c>
      <c s="25" t="s">
        <v>125</v>
      </c>
      <c s="26">
        <v>42</v>
      </c>
      <c s="27">
        <v>0</v>
      </c>
      <c s="27">
        <f>ROUND(ROUND(H215,2)*ROUND(G215,3),2)</f>
      </c>
      <c r="O215">
        <f>(I215*21)/100</f>
      </c>
      <c t="s">
        <v>13</v>
      </c>
    </row>
    <row r="216" spans="1:5" ht="12.75">
      <c r="A216" s="28" t="s">
        <v>40</v>
      </c>
      <c r="E216" s="29" t="s">
        <v>860</v>
      </c>
    </row>
    <row r="217" spans="1:5" ht="25.5">
      <c r="A217" s="30" t="s">
        <v>42</v>
      </c>
      <c r="E217" s="31" t="s">
        <v>861</v>
      </c>
    </row>
    <row r="218" spans="1:5" ht="38.25">
      <c r="A218" t="s">
        <v>44</v>
      </c>
      <c r="E218" s="29" t="s">
        <v>862</v>
      </c>
    </row>
    <row r="219" spans="1:16" ht="12.75">
      <c r="A219" s="19" t="s">
        <v>35</v>
      </c>
      <c s="23" t="s">
        <v>350</v>
      </c>
      <c s="23" t="s">
        <v>585</v>
      </c>
      <c s="19" t="s">
        <v>37</v>
      </c>
      <c s="24" t="s">
        <v>586</v>
      </c>
      <c s="25" t="s">
        <v>125</v>
      </c>
      <c s="26">
        <v>40</v>
      </c>
      <c s="27">
        <v>0</v>
      </c>
      <c s="27">
        <f>ROUND(ROUND(H219,2)*ROUND(G219,3),2)</f>
      </c>
      <c r="O219">
        <f>(I219*21)/100</f>
      </c>
      <c t="s">
        <v>13</v>
      </c>
    </row>
    <row r="220" spans="1:5" ht="25.5">
      <c r="A220" s="28" t="s">
        <v>40</v>
      </c>
      <c r="E220" s="29" t="s">
        <v>587</v>
      </c>
    </row>
    <row r="221" spans="1:5" ht="25.5">
      <c r="A221" s="30" t="s">
        <v>42</v>
      </c>
      <c r="E221" s="31" t="s">
        <v>863</v>
      </c>
    </row>
    <row r="222" spans="1:5" ht="63.75">
      <c r="A222" t="s">
        <v>44</v>
      </c>
      <c r="E222" s="29" t="s">
        <v>589</v>
      </c>
    </row>
    <row r="223" spans="1:16" ht="12.75">
      <c r="A223" s="19" t="s">
        <v>35</v>
      </c>
      <c s="23" t="s">
        <v>355</v>
      </c>
      <c s="23" t="s">
        <v>650</v>
      </c>
      <c s="19" t="s">
        <v>37</v>
      </c>
      <c s="24" t="s">
        <v>651</v>
      </c>
      <c s="25" t="s">
        <v>125</v>
      </c>
      <c s="26">
        <v>57.63</v>
      </c>
      <c s="27">
        <v>0</v>
      </c>
      <c s="27">
        <f>ROUND(ROUND(H223,2)*ROUND(G223,3),2)</f>
      </c>
      <c r="O223">
        <f>(I223*21)/100</f>
      </c>
      <c t="s">
        <v>13</v>
      </c>
    </row>
    <row r="224" spans="1:5" ht="12.75">
      <c r="A224" s="28" t="s">
        <v>40</v>
      </c>
      <c r="E224" s="29" t="s">
        <v>37</v>
      </c>
    </row>
    <row r="225" spans="1:5" ht="51">
      <c r="A225" s="30" t="s">
        <v>42</v>
      </c>
      <c r="E225" s="31" t="s">
        <v>864</v>
      </c>
    </row>
    <row r="226" spans="1:5" ht="25.5">
      <c r="A226" t="s">
        <v>44</v>
      </c>
      <c r="E226" s="29" t="s">
        <v>653</v>
      </c>
    </row>
    <row r="227" spans="1:16" ht="12.75">
      <c r="A227" s="19" t="s">
        <v>35</v>
      </c>
      <c s="23" t="s">
        <v>361</v>
      </c>
      <c s="23" t="s">
        <v>865</v>
      </c>
      <c s="19" t="s">
        <v>37</v>
      </c>
      <c s="24" t="s">
        <v>866</v>
      </c>
      <c s="25" t="s">
        <v>125</v>
      </c>
      <c s="26">
        <v>1.6</v>
      </c>
      <c s="27">
        <v>0</v>
      </c>
      <c s="27">
        <f>ROUND(ROUND(H227,2)*ROUND(G227,3),2)</f>
      </c>
      <c r="O227">
        <f>(I227*21)/100</f>
      </c>
      <c t="s">
        <v>13</v>
      </c>
    </row>
    <row r="228" spans="1:5" ht="12.75">
      <c r="A228" s="28" t="s">
        <v>40</v>
      </c>
      <c r="E228" s="29" t="s">
        <v>867</v>
      </c>
    </row>
    <row r="229" spans="1:5" ht="25.5">
      <c r="A229" s="30" t="s">
        <v>42</v>
      </c>
      <c r="E229" s="31" t="s">
        <v>868</v>
      </c>
    </row>
    <row r="230" spans="1:5" ht="25.5">
      <c r="A230" t="s">
        <v>44</v>
      </c>
      <c r="E230" s="29" t="s">
        <v>869</v>
      </c>
    </row>
    <row r="231" spans="1:16" ht="12.75">
      <c r="A231" s="19" t="s">
        <v>35</v>
      </c>
      <c s="23" t="s">
        <v>367</v>
      </c>
      <c s="23" t="s">
        <v>870</v>
      </c>
      <c s="19" t="s">
        <v>37</v>
      </c>
      <c s="24" t="s">
        <v>871</v>
      </c>
      <c s="25" t="s">
        <v>125</v>
      </c>
      <c s="26">
        <v>57.63</v>
      </c>
      <c s="27">
        <v>0</v>
      </c>
      <c s="27">
        <f>ROUND(ROUND(H231,2)*ROUND(G231,3),2)</f>
      </c>
      <c r="O231">
        <f>(I231*21)/100</f>
      </c>
      <c t="s">
        <v>13</v>
      </c>
    </row>
    <row r="232" spans="1:5" ht="12.75">
      <c r="A232" s="28" t="s">
        <v>40</v>
      </c>
      <c r="E232" s="29" t="s">
        <v>37</v>
      </c>
    </row>
    <row r="233" spans="1:5" ht="51">
      <c r="A233" s="30" t="s">
        <v>42</v>
      </c>
      <c r="E233" s="31" t="s">
        <v>864</v>
      </c>
    </row>
    <row r="234" spans="1:5" ht="38.25">
      <c r="A234" t="s">
        <v>44</v>
      </c>
      <c r="E234" s="29" t="s">
        <v>658</v>
      </c>
    </row>
    <row r="235" spans="1:16" ht="12.75">
      <c r="A235" s="19" t="s">
        <v>35</v>
      </c>
      <c s="23" t="s">
        <v>373</v>
      </c>
      <c s="23" t="s">
        <v>872</v>
      </c>
      <c s="19" t="s">
        <v>37</v>
      </c>
      <c s="24" t="s">
        <v>873</v>
      </c>
      <c s="25" t="s">
        <v>125</v>
      </c>
      <c s="26">
        <v>14</v>
      </c>
      <c s="27">
        <v>0</v>
      </c>
      <c s="27">
        <f>ROUND(ROUND(H235,2)*ROUND(G235,3),2)</f>
      </c>
      <c r="O235">
        <f>(I235*21)/100</f>
      </c>
      <c t="s">
        <v>13</v>
      </c>
    </row>
    <row r="236" spans="1:5" ht="12.75">
      <c r="A236" s="28" t="s">
        <v>40</v>
      </c>
      <c r="E236" s="29" t="s">
        <v>874</v>
      </c>
    </row>
    <row r="237" spans="1:5" ht="25.5">
      <c r="A237" s="30" t="s">
        <v>42</v>
      </c>
      <c r="E237" s="31" t="s">
        <v>875</v>
      </c>
    </row>
    <row r="238" spans="1:5" ht="89.25">
      <c r="A238" t="s">
        <v>44</v>
      </c>
      <c r="E238" s="29" t="s">
        <v>664</v>
      </c>
    </row>
    <row r="239" spans="1:16" ht="12.75">
      <c r="A239" s="19" t="s">
        <v>35</v>
      </c>
      <c s="23" t="s">
        <v>376</v>
      </c>
      <c s="23" t="s">
        <v>876</v>
      </c>
      <c s="19" t="s">
        <v>37</v>
      </c>
      <c s="24" t="s">
        <v>877</v>
      </c>
      <c s="25" t="s">
        <v>107</v>
      </c>
      <c s="26">
        <v>25</v>
      </c>
      <c s="27">
        <v>0</v>
      </c>
      <c s="27">
        <f>ROUND(ROUND(H239,2)*ROUND(G239,3),2)</f>
      </c>
      <c r="O239">
        <f>(I239*21)/100</f>
      </c>
      <c t="s">
        <v>13</v>
      </c>
    </row>
    <row r="240" spans="1:5" ht="12.75">
      <c r="A240" s="28" t="s">
        <v>40</v>
      </c>
      <c r="E240" s="29" t="s">
        <v>878</v>
      </c>
    </row>
    <row r="241" spans="1:5" ht="25.5">
      <c r="A241" s="30" t="s">
        <v>42</v>
      </c>
      <c r="E241" s="31" t="s">
        <v>879</v>
      </c>
    </row>
    <row r="242" spans="1:5" ht="25.5">
      <c r="A242" t="s">
        <v>44</v>
      </c>
      <c r="E242" s="29" t="s">
        <v>680</v>
      </c>
    </row>
    <row r="243" spans="1:16" ht="12.75">
      <c r="A243" s="19" t="s">
        <v>35</v>
      </c>
      <c s="23" t="s">
        <v>381</v>
      </c>
      <c s="23" t="s">
        <v>677</v>
      </c>
      <c s="19" t="s">
        <v>37</v>
      </c>
      <c s="24" t="s">
        <v>678</v>
      </c>
      <c s="25" t="s">
        <v>107</v>
      </c>
      <c s="26">
        <v>100</v>
      </c>
      <c s="27">
        <v>0</v>
      </c>
      <c s="27">
        <f>ROUND(ROUND(H243,2)*ROUND(G243,3),2)</f>
      </c>
      <c r="O243">
        <f>(I243*21)/100</f>
      </c>
      <c t="s">
        <v>13</v>
      </c>
    </row>
    <row r="244" spans="1:5" ht="12.75">
      <c r="A244" s="28" t="s">
        <v>40</v>
      </c>
      <c r="E244" s="29" t="s">
        <v>37</v>
      </c>
    </row>
    <row r="245" spans="1:5" ht="25.5">
      <c r="A245" s="30" t="s">
        <v>42</v>
      </c>
      <c r="E245" s="31" t="s">
        <v>880</v>
      </c>
    </row>
    <row r="246" spans="1:5" ht="25.5">
      <c r="A246" t="s">
        <v>44</v>
      </c>
      <c r="E246" s="29" t="s">
        <v>680</v>
      </c>
    </row>
    <row r="247" spans="1:16" ht="12.75">
      <c r="A247" s="19" t="s">
        <v>35</v>
      </c>
      <c s="23" t="s">
        <v>387</v>
      </c>
      <c s="23" t="s">
        <v>881</v>
      </c>
      <c s="19" t="s">
        <v>37</v>
      </c>
      <c s="24" t="s">
        <v>882</v>
      </c>
      <c s="25" t="s">
        <v>113</v>
      </c>
      <c s="26">
        <v>8.428</v>
      </c>
      <c s="27">
        <v>0</v>
      </c>
      <c s="27">
        <f>ROUND(ROUND(H247,2)*ROUND(G247,3),2)</f>
      </c>
      <c r="O247">
        <f>(I247*21)/100</f>
      </c>
      <c t="s">
        <v>13</v>
      </c>
    </row>
    <row r="248" spans="1:5" ht="12.75">
      <c r="A248" s="28" t="s">
        <v>40</v>
      </c>
      <c r="E248" s="29" t="s">
        <v>684</v>
      </c>
    </row>
    <row r="249" spans="1:5" ht="51">
      <c r="A249" s="30" t="s">
        <v>42</v>
      </c>
      <c r="E249" s="31" t="s">
        <v>883</v>
      </c>
    </row>
    <row r="250" spans="1:5" ht="102">
      <c r="A250" t="s">
        <v>44</v>
      </c>
      <c r="E250" s="29" t="s">
        <v>686</v>
      </c>
    </row>
    <row r="251" spans="1:16" ht="12.75">
      <c r="A251" s="19" t="s">
        <v>35</v>
      </c>
      <c s="23" t="s">
        <v>391</v>
      </c>
      <c s="23" t="s">
        <v>884</v>
      </c>
      <c s="19" t="s">
        <v>37</v>
      </c>
      <c s="24" t="s">
        <v>885</v>
      </c>
      <c s="25" t="s">
        <v>107</v>
      </c>
      <c s="26">
        <v>24.255</v>
      </c>
      <c s="27">
        <v>0</v>
      </c>
      <c s="27">
        <f>ROUND(ROUND(H251,2)*ROUND(G251,3),2)</f>
      </c>
      <c r="O251">
        <f>(I251*21)/100</f>
      </c>
      <c t="s">
        <v>13</v>
      </c>
    </row>
    <row r="252" spans="1:5" ht="25.5">
      <c r="A252" s="28" t="s">
        <v>40</v>
      </c>
      <c r="E252" s="29" t="s">
        <v>886</v>
      </c>
    </row>
    <row r="253" spans="1:5" ht="25.5">
      <c r="A253" s="30" t="s">
        <v>42</v>
      </c>
      <c r="E253" s="31" t="s">
        <v>887</v>
      </c>
    </row>
    <row r="254" spans="1:5" ht="76.5">
      <c r="A254" t="s">
        <v>44</v>
      </c>
      <c r="E254" s="29" t="s">
        <v>726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0+O9+O14+O27+O52</f>
      </c>
      <c t="s">
        <v>12</v>
      </c>
    </row>
    <row r="3" spans="1:16" ht="15" customHeight="1">
      <c r="A3" t="s">
        <v>1</v>
      </c>
      <c s="8" t="s">
        <v>4</v>
      </c>
      <c s="9" t="s">
        <v>5</v>
      </c>
      <c s="1"/>
      <c s="10" t="s">
        <v>6</v>
      </c>
      <c s="1"/>
      <c s="4"/>
      <c s="3" t="s">
        <v>890</v>
      </c>
      <c s="32">
        <f>0+I9+I14+I27+I52</f>
      </c>
      <c r="O3" t="s">
        <v>9</v>
      </c>
      <c t="s">
        <v>13</v>
      </c>
    </row>
    <row r="4" spans="1:16" ht="15" customHeight="1">
      <c r="A4" t="s">
        <v>7</v>
      </c>
      <c s="8" t="s">
        <v>86</v>
      </c>
      <c s="9" t="s">
        <v>888</v>
      </c>
      <c s="1"/>
      <c s="10" t="s">
        <v>889</v>
      </c>
      <c s="1"/>
      <c s="1"/>
      <c s="7"/>
      <c s="7"/>
      <c r="O4" t="s">
        <v>10</v>
      </c>
      <c t="s">
        <v>13</v>
      </c>
    </row>
    <row r="5" spans="1:16" ht="12.75" customHeight="1">
      <c r="A5" t="s">
        <v>89</v>
      </c>
      <c s="12" t="s">
        <v>8</v>
      </c>
      <c s="13" t="s">
        <v>890</v>
      </c>
      <c s="5"/>
      <c s="14" t="s">
        <v>891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25.5">
      <c r="A10" s="19" t="s">
        <v>35</v>
      </c>
      <c s="23" t="s">
        <v>19</v>
      </c>
      <c s="23" t="s">
        <v>92</v>
      </c>
      <c s="19" t="s">
        <v>37</v>
      </c>
      <c s="24" t="s">
        <v>93</v>
      </c>
      <c s="25" t="s">
        <v>94</v>
      </c>
      <c s="26">
        <v>2717</v>
      </c>
      <c s="27">
        <v>0</v>
      </c>
      <c s="27">
        <f>ROUND(ROUND(H10,2)*ROUND(G10,3),2)</f>
      </c>
      <c r="O10">
        <f>(I10*21)/100</f>
      </c>
      <c t="s">
        <v>13</v>
      </c>
    </row>
    <row r="11" spans="1:5" ht="25.5">
      <c r="A11" s="28" t="s">
        <v>40</v>
      </c>
      <c r="E11" s="29" t="s">
        <v>892</v>
      </c>
    </row>
    <row r="12" spans="1:5" ht="38.25">
      <c r="A12" s="30" t="s">
        <v>42</v>
      </c>
      <c r="E12" s="31" t="s">
        <v>893</v>
      </c>
    </row>
    <row r="13" spans="1:5" ht="140.25">
      <c r="A13" t="s">
        <v>44</v>
      </c>
      <c r="E13" s="29" t="s">
        <v>97</v>
      </c>
    </row>
    <row r="14" spans="1:18" ht="12.75" customHeight="1">
      <c r="A14" s="5" t="s">
        <v>33</v>
      </c>
      <c s="5"/>
      <c s="35" t="s">
        <v>19</v>
      </c>
      <c s="5"/>
      <c s="21" t="s">
        <v>104</v>
      </c>
      <c s="5"/>
      <c s="5"/>
      <c s="5"/>
      <c s="36">
        <f>0+Q14</f>
      </c>
      <c r="O14">
        <f>0+R14</f>
      </c>
      <c r="Q14">
        <f>0+I15+I19+I23</f>
      </c>
      <c>
        <f>0+O15+O19+O23</f>
      </c>
    </row>
    <row r="15" spans="1:16" ht="12.75">
      <c r="A15" s="19" t="s">
        <v>35</v>
      </c>
      <c s="23" t="s">
        <v>13</v>
      </c>
      <c s="23" t="s">
        <v>128</v>
      </c>
      <c s="19" t="s">
        <v>37</v>
      </c>
      <c s="24" t="s">
        <v>129</v>
      </c>
      <c s="25" t="s">
        <v>113</v>
      </c>
      <c s="26">
        <v>357.5</v>
      </c>
      <c s="27">
        <v>0</v>
      </c>
      <c s="27">
        <f>ROUND(ROUND(H15,2)*ROUND(G15,3),2)</f>
      </c>
      <c r="O15">
        <f>(I15*21)/100</f>
      </c>
      <c t="s">
        <v>13</v>
      </c>
    </row>
    <row r="16" spans="1:5" ht="38.25">
      <c r="A16" s="28" t="s">
        <v>40</v>
      </c>
      <c r="E16" s="29" t="s">
        <v>894</v>
      </c>
    </row>
    <row r="17" spans="1:5" ht="12.75">
      <c r="A17" s="30" t="s">
        <v>42</v>
      </c>
      <c r="E17" s="31" t="s">
        <v>895</v>
      </c>
    </row>
    <row r="18" spans="1:5" ht="63.75">
      <c r="A18" t="s">
        <v>44</v>
      </c>
      <c r="E18" s="29" t="s">
        <v>116</v>
      </c>
    </row>
    <row r="19" spans="1:16" ht="12.75">
      <c r="A19" s="19" t="s">
        <v>35</v>
      </c>
      <c s="23" t="s">
        <v>12</v>
      </c>
      <c s="23" t="s">
        <v>158</v>
      </c>
      <c s="19" t="s">
        <v>37</v>
      </c>
      <c s="24" t="s">
        <v>159</v>
      </c>
      <c s="25" t="s">
        <v>107</v>
      </c>
      <c s="26">
        <v>1300</v>
      </c>
      <c s="27">
        <v>0</v>
      </c>
      <c s="27">
        <f>ROUND(ROUND(H19,2)*ROUND(G19,3),2)</f>
      </c>
      <c r="O19">
        <f>(I19*21)/100</f>
      </c>
      <c t="s">
        <v>13</v>
      </c>
    </row>
    <row r="20" spans="1:5" ht="38.25">
      <c r="A20" s="28" t="s">
        <v>40</v>
      </c>
      <c r="E20" s="29" t="s">
        <v>896</v>
      </c>
    </row>
    <row r="21" spans="1:5" ht="12.75">
      <c r="A21" s="30" t="s">
        <v>42</v>
      </c>
      <c r="E21" s="31" t="s">
        <v>897</v>
      </c>
    </row>
    <row r="22" spans="1:5" ht="25.5">
      <c r="A22" t="s">
        <v>44</v>
      </c>
      <c r="E22" s="29" t="s">
        <v>162</v>
      </c>
    </row>
    <row r="23" spans="1:16" ht="12.75">
      <c r="A23" s="19" t="s">
        <v>35</v>
      </c>
      <c s="23" t="s">
        <v>23</v>
      </c>
      <c s="23" t="s">
        <v>164</v>
      </c>
      <c s="19" t="s">
        <v>37</v>
      </c>
      <c s="24" t="s">
        <v>165</v>
      </c>
      <c s="25" t="s">
        <v>125</v>
      </c>
      <c s="26">
        <v>2600</v>
      </c>
      <c s="27">
        <v>0</v>
      </c>
      <c s="27">
        <f>ROUND(ROUND(H23,2)*ROUND(G23,3),2)</f>
      </c>
      <c r="O23">
        <f>(I23*21)/100</f>
      </c>
      <c t="s">
        <v>13</v>
      </c>
    </row>
    <row r="24" spans="1:5" ht="25.5">
      <c r="A24" s="28" t="s">
        <v>40</v>
      </c>
      <c r="E24" s="29" t="s">
        <v>898</v>
      </c>
    </row>
    <row r="25" spans="1:5" ht="12.75">
      <c r="A25" s="30" t="s">
        <v>42</v>
      </c>
      <c r="E25" s="31" t="s">
        <v>899</v>
      </c>
    </row>
    <row r="26" spans="1:5" ht="63.75">
      <c r="A26" t="s">
        <v>44</v>
      </c>
      <c r="E26" s="29" t="s">
        <v>168</v>
      </c>
    </row>
    <row r="27" spans="1:18" ht="12.75" customHeight="1">
      <c r="A27" s="5" t="s">
        <v>33</v>
      </c>
      <c s="5"/>
      <c s="35" t="s">
        <v>25</v>
      </c>
      <c s="5"/>
      <c s="21" t="s">
        <v>91</v>
      </c>
      <c s="5"/>
      <c s="5"/>
      <c s="5"/>
      <c s="36">
        <f>0+Q27</f>
      </c>
      <c r="O27">
        <f>0+R27</f>
      </c>
      <c r="Q27">
        <f>0+I28+I32+I36+I40+I44+I48</f>
      </c>
      <c>
        <f>0+O28+O32+O36+O40+O44+O48</f>
      </c>
    </row>
    <row r="28" spans="1:16" ht="12.75">
      <c r="A28" s="19" t="s">
        <v>35</v>
      </c>
      <c s="23" t="s">
        <v>25</v>
      </c>
      <c s="23" t="s">
        <v>388</v>
      </c>
      <c s="19" t="s">
        <v>37</v>
      </c>
      <c s="24" t="s">
        <v>389</v>
      </c>
      <c s="25" t="s">
        <v>107</v>
      </c>
      <c s="26">
        <v>1300</v>
      </c>
      <c s="27">
        <v>0</v>
      </c>
      <c s="27">
        <f>ROUND(ROUND(H28,2)*ROUND(G28,3),2)</f>
      </c>
      <c r="O28">
        <f>(I28*21)/100</f>
      </c>
      <c t="s">
        <v>13</v>
      </c>
    </row>
    <row r="29" spans="1:5" ht="25.5">
      <c r="A29" s="28" t="s">
        <v>40</v>
      </c>
      <c r="E29" s="29" t="s">
        <v>900</v>
      </c>
    </row>
    <row r="30" spans="1:5" ht="12.75">
      <c r="A30" s="30" t="s">
        <v>42</v>
      </c>
      <c r="E30" s="31" t="s">
        <v>897</v>
      </c>
    </row>
    <row r="31" spans="1:5" ht="102">
      <c r="A31" t="s">
        <v>44</v>
      </c>
      <c r="E31" s="29" t="s">
        <v>386</v>
      </c>
    </row>
    <row r="32" spans="1:16" ht="12.75">
      <c r="A32" s="19" t="s">
        <v>35</v>
      </c>
      <c s="23" t="s">
        <v>27</v>
      </c>
      <c s="23" t="s">
        <v>901</v>
      </c>
      <c s="19" t="s">
        <v>37</v>
      </c>
      <c s="24" t="s">
        <v>902</v>
      </c>
      <c s="25" t="s">
        <v>107</v>
      </c>
      <c s="26">
        <v>7364.5</v>
      </c>
      <c s="27">
        <v>0</v>
      </c>
      <c s="27">
        <f>ROUND(ROUND(H32,2)*ROUND(G32,3),2)</f>
      </c>
      <c r="O32">
        <f>(I32*21)/100</f>
      </c>
      <c t="s">
        <v>13</v>
      </c>
    </row>
    <row r="33" spans="1:5" ht="25.5">
      <c r="A33" s="28" t="s">
        <v>40</v>
      </c>
      <c r="E33" s="29" t="s">
        <v>903</v>
      </c>
    </row>
    <row r="34" spans="1:5" ht="25.5">
      <c r="A34" s="30" t="s">
        <v>42</v>
      </c>
      <c r="E34" s="31" t="s">
        <v>904</v>
      </c>
    </row>
    <row r="35" spans="1:5" ht="51">
      <c r="A35" t="s">
        <v>44</v>
      </c>
      <c r="E35" s="29" t="s">
        <v>396</v>
      </c>
    </row>
    <row r="36" spans="1:16" ht="12.75">
      <c r="A36" s="19" t="s">
        <v>35</v>
      </c>
      <c s="23" t="s">
        <v>62</v>
      </c>
      <c s="23" t="s">
        <v>402</v>
      </c>
      <c s="19" t="s">
        <v>37</v>
      </c>
      <c s="24" t="s">
        <v>403</v>
      </c>
      <c s="25" t="s">
        <v>107</v>
      </c>
      <c s="26">
        <v>7150</v>
      </c>
      <c s="27">
        <v>0</v>
      </c>
      <c s="27">
        <f>ROUND(ROUND(H36,2)*ROUND(G36,3),2)</f>
      </c>
      <c r="O36">
        <f>(I36*21)/100</f>
      </c>
      <c t="s">
        <v>13</v>
      </c>
    </row>
    <row r="37" spans="1:5" ht="25.5">
      <c r="A37" s="28" t="s">
        <v>40</v>
      </c>
      <c r="E37" s="29" t="s">
        <v>905</v>
      </c>
    </row>
    <row r="38" spans="1:5" ht="25.5">
      <c r="A38" s="30" t="s">
        <v>42</v>
      </c>
      <c r="E38" s="31" t="s">
        <v>906</v>
      </c>
    </row>
    <row r="39" spans="1:5" ht="51">
      <c r="A39" t="s">
        <v>44</v>
      </c>
      <c r="E39" s="29" t="s">
        <v>396</v>
      </c>
    </row>
    <row r="40" spans="1:16" ht="12.75">
      <c r="A40" s="19" t="s">
        <v>35</v>
      </c>
      <c s="23" t="s">
        <v>68</v>
      </c>
      <c s="23" t="s">
        <v>407</v>
      </c>
      <c s="19" t="s">
        <v>37</v>
      </c>
      <c s="24" t="s">
        <v>408</v>
      </c>
      <c s="25" t="s">
        <v>107</v>
      </c>
      <c s="26">
        <v>7150</v>
      </c>
      <c s="27">
        <v>0</v>
      </c>
      <c s="27">
        <f>ROUND(ROUND(H40,2)*ROUND(G40,3),2)</f>
      </c>
      <c r="O40">
        <f>(I40*21)/100</f>
      </c>
      <c t="s">
        <v>13</v>
      </c>
    </row>
    <row r="41" spans="1:5" ht="12.75">
      <c r="A41" s="28" t="s">
        <v>40</v>
      </c>
      <c r="E41" s="29" t="s">
        <v>907</v>
      </c>
    </row>
    <row r="42" spans="1:5" ht="25.5">
      <c r="A42" s="30" t="s">
        <v>42</v>
      </c>
      <c r="E42" s="31" t="s">
        <v>906</v>
      </c>
    </row>
    <row r="43" spans="1:5" ht="140.25">
      <c r="A43" t="s">
        <v>44</v>
      </c>
      <c r="E43" s="29" t="s">
        <v>411</v>
      </c>
    </row>
    <row r="44" spans="1:16" ht="12.75">
      <c r="A44" s="19" t="s">
        <v>35</v>
      </c>
      <c s="23" t="s">
        <v>30</v>
      </c>
      <c s="23" t="s">
        <v>908</v>
      </c>
      <c s="19" t="s">
        <v>37</v>
      </c>
      <c s="24" t="s">
        <v>909</v>
      </c>
      <c s="25" t="s">
        <v>107</v>
      </c>
      <c s="26">
        <v>7364.5</v>
      </c>
      <c s="27">
        <v>0</v>
      </c>
      <c s="27">
        <f>ROUND(ROUND(H44,2)*ROUND(G44,3),2)</f>
      </c>
      <c r="O44">
        <f>(I44*21)/100</f>
      </c>
      <c t="s">
        <v>13</v>
      </c>
    </row>
    <row r="45" spans="1:5" ht="12.75">
      <c r="A45" s="28" t="s">
        <v>40</v>
      </c>
      <c r="E45" s="29" t="s">
        <v>910</v>
      </c>
    </row>
    <row r="46" spans="1:5" ht="25.5">
      <c r="A46" s="30" t="s">
        <v>42</v>
      </c>
      <c r="E46" s="31" t="s">
        <v>904</v>
      </c>
    </row>
    <row r="47" spans="1:5" ht="140.25">
      <c r="A47" t="s">
        <v>44</v>
      </c>
      <c r="E47" s="29" t="s">
        <v>411</v>
      </c>
    </row>
    <row r="48" spans="1:16" ht="12.75">
      <c r="A48" s="19" t="s">
        <v>35</v>
      </c>
      <c s="23" t="s">
        <v>32</v>
      </c>
      <c s="23" t="s">
        <v>423</v>
      </c>
      <c s="19" t="s">
        <v>37</v>
      </c>
      <c s="24" t="s">
        <v>424</v>
      </c>
      <c s="25" t="s">
        <v>107</v>
      </c>
      <c s="26">
        <v>7364.5</v>
      </c>
      <c s="27">
        <v>0</v>
      </c>
      <c s="27">
        <f>ROUND(ROUND(H48,2)*ROUND(G48,3),2)</f>
      </c>
      <c r="O48">
        <f>(I48*21)/100</f>
      </c>
      <c t="s">
        <v>13</v>
      </c>
    </row>
    <row r="49" spans="1:5" ht="25.5">
      <c r="A49" s="28" t="s">
        <v>40</v>
      </c>
      <c r="E49" s="29" t="s">
        <v>911</v>
      </c>
    </row>
    <row r="50" spans="1:5" ht="25.5">
      <c r="A50" s="30" t="s">
        <v>42</v>
      </c>
      <c r="E50" s="31" t="s">
        <v>904</v>
      </c>
    </row>
    <row r="51" spans="1:5" ht="25.5">
      <c r="A51" t="s">
        <v>44</v>
      </c>
      <c r="E51" s="29" t="s">
        <v>426</v>
      </c>
    </row>
    <row r="52" spans="1:18" ht="12.75" customHeight="1">
      <c r="A52" s="5" t="s">
        <v>33</v>
      </c>
      <c s="5"/>
      <c s="35" t="s">
        <v>30</v>
      </c>
      <c s="5"/>
      <c s="21" t="s">
        <v>583</v>
      </c>
      <c s="5"/>
      <c s="5"/>
      <c s="5"/>
      <c s="36">
        <f>0+Q52</f>
      </c>
      <c r="O52">
        <f>0+R52</f>
      </c>
      <c r="Q52">
        <f>0+I53+I57</f>
      </c>
      <c>
        <f>0+O53+O57</f>
      </c>
    </row>
    <row r="53" spans="1:16" ht="25.5">
      <c r="A53" s="19" t="s">
        <v>35</v>
      </c>
      <c s="23" t="s">
        <v>81</v>
      </c>
      <c s="23" t="s">
        <v>626</v>
      </c>
      <c s="19" t="s">
        <v>37</v>
      </c>
      <c s="24" t="s">
        <v>627</v>
      </c>
      <c s="25" t="s">
        <v>107</v>
      </c>
      <c s="26">
        <v>325</v>
      </c>
      <c s="27">
        <v>0</v>
      </c>
      <c s="27">
        <f>ROUND(ROUND(H53,2)*ROUND(G53,3),2)</f>
      </c>
      <c r="O53">
        <f>(I53*21)/100</f>
      </c>
      <c t="s">
        <v>13</v>
      </c>
    </row>
    <row r="54" spans="1:5" ht="12.75">
      <c r="A54" s="28" t="s">
        <v>40</v>
      </c>
      <c r="E54" s="29" t="s">
        <v>912</v>
      </c>
    </row>
    <row r="55" spans="1:5" ht="12.75">
      <c r="A55" s="30" t="s">
        <v>42</v>
      </c>
      <c r="E55" s="31" t="s">
        <v>913</v>
      </c>
    </row>
    <row r="56" spans="1:5" ht="38.25">
      <c r="A56" t="s">
        <v>44</v>
      </c>
      <c r="E56" s="29" t="s">
        <v>629</v>
      </c>
    </row>
    <row r="57" spans="1:16" ht="25.5">
      <c r="A57" s="19" t="s">
        <v>35</v>
      </c>
      <c s="23" t="s">
        <v>142</v>
      </c>
      <c s="23" t="s">
        <v>631</v>
      </c>
      <c s="19" t="s">
        <v>37</v>
      </c>
      <c s="24" t="s">
        <v>632</v>
      </c>
      <c s="25" t="s">
        <v>107</v>
      </c>
      <c s="26">
        <v>325</v>
      </c>
      <c s="27">
        <v>0</v>
      </c>
      <c s="27">
        <f>ROUND(ROUND(H57,2)*ROUND(G57,3),2)</f>
      </c>
      <c r="O57">
        <f>(I57*21)/100</f>
      </c>
      <c t="s">
        <v>13</v>
      </c>
    </row>
    <row r="58" spans="1:5" ht="12.75">
      <c r="A58" s="28" t="s">
        <v>40</v>
      </c>
      <c r="E58" s="29" t="s">
        <v>912</v>
      </c>
    </row>
    <row r="59" spans="1:5" ht="12.75">
      <c r="A59" s="30" t="s">
        <v>42</v>
      </c>
      <c r="E59" s="31" t="s">
        <v>913</v>
      </c>
    </row>
    <row r="60" spans="1:5" ht="38.25">
      <c r="A60" t="s">
        <v>44</v>
      </c>
      <c r="E60" s="29" t="s">
        <v>629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8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f>
      </c>
      <c t="s">
        <v>12</v>
      </c>
    </row>
    <row r="3" spans="1:16" ht="15" customHeight="1">
      <c r="A3" t="s">
        <v>1</v>
      </c>
      <c s="8" t="s">
        <v>4</v>
      </c>
      <c s="9" t="s">
        <v>5</v>
      </c>
      <c s="1"/>
      <c s="10" t="s">
        <v>6</v>
      </c>
      <c s="1"/>
      <c s="4"/>
      <c s="3" t="s">
        <v>914</v>
      </c>
      <c s="32">
        <f>0+I9</f>
      </c>
      <c r="O3" t="s">
        <v>9</v>
      </c>
      <c t="s">
        <v>13</v>
      </c>
    </row>
    <row r="4" spans="1:16" ht="15" customHeight="1">
      <c r="A4" t="s">
        <v>7</v>
      </c>
      <c s="8" t="s">
        <v>86</v>
      </c>
      <c s="9" t="s">
        <v>888</v>
      </c>
      <c s="1"/>
      <c s="10" t="s">
        <v>889</v>
      </c>
      <c s="1"/>
      <c s="1"/>
      <c s="7"/>
      <c s="7"/>
      <c r="O4" t="s">
        <v>10</v>
      </c>
      <c t="s">
        <v>13</v>
      </c>
    </row>
    <row r="5" spans="1:16" ht="12.75" customHeight="1">
      <c r="A5" t="s">
        <v>89</v>
      </c>
      <c s="12" t="s">
        <v>8</v>
      </c>
      <c s="13" t="s">
        <v>914</v>
      </c>
      <c s="5"/>
      <c s="14" t="s">
        <v>915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30</v>
      </c>
      <c s="15"/>
      <c s="21" t="s">
        <v>583</v>
      </c>
      <c s="15"/>
      <c s="15"/>
      <c s="15"/>
      <c s="22">
        <f>0+Q9</f>
      </c>
      <c r="O9">
        <f>0+R9</f>
      </c>
      <c r="Q9">
        <f>0+I10+I14+I18+I22+I26+I30+I34+I38+I42+I46+I50+I54+I58+I62+I66+I70+I74+I78</f>
      </c>
      <c>
        <f>0+O10+O14+O18+O22+O26+O30+O34+O38+O42+O46+O50+O54+O58+O62+O66+O70+O74+O78</f>
      </c>
    </row>
    <row r="10" spans="1:16" ht="25.5">
      <c r="A10" s="19" t="s">
        <v>35</v>
      </c>
      <c s="23" t="s">
        <v>19</v>
      </c>
      <c s="23" t="s">
        <v>916</v>
      </c>
      <c s="19" t="s">
        <v>37</v>
      </c>
      <c s="24" t="s">
        <v>917</v>
      </c>
      <c s="25" t="s">
        <v>172</v>
      </c>
      <c s="26">
        <v>35</v>
      </c>
      <c s="27">
        <v>0</v>
      </c>
      <c s="27">
        <f>ROUND(ROUND(H10,2)*ROUND(G10,3),2)</f>
      </c>
      <c r="O10">
        <f>(I10*21)/100</f>
      </c>
      <c t="s">
        <v>13</v>
      </c>
    </row>
    <row r="11" spans="1:5" ht="12.75">
      <c r="A11" s="28" t="s">
        <v>40</v>
      </c>
      <c r="E11" s="29" t="s">
        <v>37</v>
      </c>
    </row>
    <row r="12" spans="1:5" ht="12.75">
      <c r="A12" s="30" t="s">
        <v>42</v>
      </c>
      <c r="E12" s="31" t="s">
        <v>918</v>
      </c>
    </row>
    <row r="13" spans="1:5" ht="63.75">
      <c r="A13" t="s">
        <v>44</v>
      </c>
      <c r="E13" s="29" t="s">
        <v>919</v>
      </c>
    </row>
    <row r="14" spans="1:16" ht="12.75">
      <c r="A14" s="19" t="s">
        <v>35</v>
      </c>
      <c s="23" t="s">
        <v>13</v>
      </c>
      <c s="23" t="s">
        <v>920</v>
      </c>
      <c s="19" t="s">
        <v>37</v>
      </c>
      <c s="24" t="s">
        <v>921</v>
      </c>
      <c s="25" t="s">
        <v>172</v>
      </c>
      <c s="26">
        <v>35</v>
      </c>
      <c s="27">
        <v>0</v>
      </c>
      <c s="27">
        <f>ROUND(ROUND(H14,2)*ROUND(G14,3),2)</f>
      </c>
      <c r="O14">
        <f>(I14*21)/100</f>
      </c>
      <c t="s">
        <v>13</v>
      </c>
    </row>
    <row r="15" spans="1:5" ht="12.75">
      <c r="A15" s="28" t="s">
        <v>40</v>
      </c>
      <c r="E15" s="29" t="s">
        <v>37</v>
      </c>
    </row>
    <row r="16" spans="1:5" ht="12.75">
      <c r="A16" s="30" t="s">
        <v>42</v>
      </c>
      <c r="E16" s="31" t="s">
        <v>922</v>
      </c>
    </row>
    <row r="17" spans="1:5" ht="25.5">
      <c r="A17" t="s">
        <v>44</v>
      </c>
      <c r="E17" s="29" t="s">
        <v>608</v>
      </c>
    </row>
    <row r="18" spans="1:16" ht="12.75">
      <c r="A18" s="19" t="s">
        <v>35</v>
      </c>
      <c s="23" t="s">
        <v>12</v>
      </c>
      <c s="23" t="s">
        <v>923</v>
      </c>
      <c s="19" t="s">
        <v>64</v>
      </c>
      <c s="24" t="s">
        <v>924</v>
      </c>
      <c s="25" t="s">
        <v>39</v>
      </c>
      <c s="26">
        <v>1</v>
      </c>
      <c s="27">
        <v>0</v>
      </c>
      <c s="27">
        <f>ROUND(ROUND(H18,2)*ROUND(G18,3),2)</f>
      </c>
      <c r="O18">
        <f>(I18*21)/100</f>
      </c>
      <c t="s">
        <v>13</v>
      </c>
    </row>
    <row r="19" spans="1:5" ht="12.75">
      <c r="A19" s="28" t="s">
        <v>40</v>
      </c>
      <c r="E19" s="29" t="s">
        <v>925</v>
      </c>
    </row>
    <row r="20" spans="1:5" ht="12.75">
      <c r="A20" s="30" t="s">
        <v>42</v>
      </c>
      <c r="E20" s="31" t="s">
        <v>43</v>
      </c>
    </row>
    <row r="21" spans="1:5" ht="25.5">
      <c r="A21" t="s">
        <v>44</v>
      </c>
      <c r="E21" s="29" t="s">
        <v>926</v>
      </c>
    </row>
    <row r="22" spans="1:16" ht="25.5">
      <c r="A22" s="19" t="s">
        <v>35</v>
      </c>
      <c s="23" t="s">
        <v>23</v>
      </c>
      <c s="23" t="s">
        <v>927</v>
      </c>
      <c s="19" t="s">
        <v>37</v>
      </c>
      <c s="24" t="s">
        <v>928</v>
      </c>
      <c s="25" t="s">
        <v>172</v>
      </c>
      <c s="26">
        <v>5</v>
      </c>
      <c s="27">
        <v>0</v>
      </c>
      <c s="27">
        <f>ROUND(ROUND(H22,2)*ROUND(G22,3),2)</f>
      </c>
      <c r="O22">
        <f>(I22*21)/100</f>
      </c>
      <c t="s">
        <v>13</v>
      </c>
    </row>
    <row r="23" spans="1:5" ht="12.75">
      <c r="A23" s="28" t="s">
        <v>40</v>
      </c>
      <c r="E23" s="29" t="s">
        <v>37</v>
      </c>
    </row>
    <row r="24" spans="1:5" ht="12.75">
      <c r="A24" s="30" t="s">
        <v>42</v>
      </c>
      <c r="E24" s="31" t="s">
        <v>929</v>
      </c>
    </row>
    <row r="25" spans="1:5" ht="63.75">
      <c r="A25" t="s">
        <v>44</v>
      </c>
      <c r="E25" s="29" t="s">
        <v>919</v>
      </c>
    </row>
    <row r="26" spans="1:16" ht="12.75">
      <c r="A26" s="19" t="s">
        <v>35</v>
      </c>
      <c s="23" t="s">
        <v>25</v>
      </c>
      <c s="23" t="s">
        <v>930</v>
      </c>
      <c s="19" t="s">
        <v>37</v>
      </c>
      <c s="24" t="s">
        <v>931</v>
      </c>
      <c s="25" t="s">
        <v>172</v>
      </c>
      <c s="26">
        <v>5</v>
      </c>
      <c s="27">
        <v>0</v>
      </c>
      <c s="27">
        <f>ROUND(ROUND(H26,2)*ROUND(G26,3),2)</f>
      </c>
      <c r="O26">
        <f>(I26*21)/100</f>
      </c>
      <c t="s">
        <v>13</v>
      </c>
    </row>
    <row r="27" spans="1:5" ht="12.75">
      <c r="A27" s="28" t="s">
        <v>40</v>
      </c>
      <c r="E27" s="29" t="s">
        <v>37</v>
      </c>
    </row>
    <row r="28" spans="1:5" ht="12.75">
      <c r="A28" s="30" t="s">
        <v>42</v>
      </c>
      <c r="E28" s="31" t="s">
        <v>568</v>
      </c>
    </row>
    <row r="29" spans="1:5" ht="25.5">
      <c r="A29" t="s">
        <v>44</v>
      </c>
      <c r="E29" s="29" t="s">
        <v>608</v>
      </c>
    </row>
    <row r="30" spans="1:16" ht="12.75">
      <c r="A30" s="19" t="s">
        <v>35</v>
      </c>
      <c s="23" t="s">
        <v>27</v>
      </c>
      <c s="23" t="s">
        <v>932</v>
      </c>
      <c s="19" t="s">
        <v>64</v>
      </c>
      <c s="24" t="s">
        <v>933</v>
      </c>
      <c s="25" t="s">
        <v>39</v>
      </c>
      <c s="26">
        <v>1</v>
      </c>
      <c s="27">
        <v>0</v>
      </c>
      <c s="27">
        <f>ROUND(ROUND(H30,2)*ROUND(G30,3),2)</f>
      </c>
      <c r="O30">
        <f>(I30*21)/100</f>
      </c>
      <c t="s">
        <v>13</v>
      </c>
    </row>
    <row r="31" spans="1:5" ht="12.75">
      <c r="A31" s="28" t="s">
        <v>40</v>
      </c>
      <c r="E31" s="29" t="s">
        <v>925</v>
      </c>
    </row>
    <row r="32" spans="1:5" ht="12.75">
      <c r="A32" s="30" t="s">
        <v>42</v>
      </c>
      <c r="E32" s="31" t="s">
        <v>43</v>
      </c>
    </row>
    <row r="33" spans="1:5" ht="25.5">
      <c r="A33" t="s">
        <v>44</v>
      </c>
      <c r="E33" s="29" t="s">
        <v>926</v>
      </c>
    </row>
    <row r="34" spans="1:16" ht="12.75">
      <c r="A34" s="19" t="s">
        <v>35</v>
      </c>
      <c s="23" t="s">
        <v>62</v>
      </c>
      <c s="23" t="s">
        <v>934</v>
      </c>
      <c s="19" t="s">
        <v>37</v>
      </c>
      <c s="24" t="s">
        <v>935</v>
      </c>
      <c s="25" t="s">
        <v>172</v>
      </c>
      <c s="26">
        <v>7</v>
      </c>
      <c s="27">
        <v>0</v>
      </c>
      <c s="27">
        <f>ROUND(ROUND(H34,2)*ROUND(G34,3),2)</f>
      </c>
      <c r="O34">
        <f>(I34*21)/100</f>
      </c>
      <c t="s">
        <v>13</v>
      </c>
    </row>
    <row r="35" spans="1:5" ht="12.75">
      <c r="A35" s="28" t="s">
        <v>40</v>
      </c>
      <c r="E35" s="29" t="s">
        <v>37</v>
      </c>
    </row>
    <row r="36" spans="1:5" ht="12.75">
      <c r="A36" s="30" t="s">
        <v>42</v>
      </c>
      <c r="E36" s="31" t="s">
        <v>936</v>
      </c>
    </row>
    <row r="37" spans="1:5" ht="76.5">
      <c r="A37" t="s">
        <v>44</v>
      </c>
      <c r="E37" s="29" t="s">
        <v>937</v>
      </c>
    </row>
    <row r="38" spans="1:16" ht="12.75">
      <c r="A38" s="19" t="s">
        <v>35</v>
      </c>
      <c s="23" t="s">
        <v>68</v>
      </c>
      <c s="23" t="s">
        <v>938</v>
      </c>
      <c s="19" t="s">
        <v>37</v>
      </c>
      <c s="24" t="s">
        <v>939</v>
      </c>
      <c s="25" t="s">
        <v>172</v>
      </c>
      <c s="26">
        <v>7</v>
      </c>
      <c s="27">
        <v>0</v>
      </c>
      <c s="27">
        <f>ROUND(ROUND(H38,2)*ROUND(G38,3),2)</f>
      </c>
      <c r="O38">
        <f>(I38*21)/100</f>
      </c>
      <c t="s">
        <v>13</v>
      </c>
    </row>
    <row r="39" spans="1:5" ht="12.75">
      <c r="A39" s="28" t="s">
        <v>40</v>
      </c>
      <c r="E39" s="29" t="s">
        <v>37</v>
      </c>
    </row>
    <row r="40" spans="1:5" ht="12.75">
      <c r="A40" s="30" t="s">
        <v>42</v>
      </c>
      <c r="E40" s="31" t="s">
        <v>534</v>
      </c>
    </row>
    <row r="41" spans="1:5" ht="25.5">
      <c r="A41" t="s">
        <v>44</v>
      </c>
      <c r="E41" s="29" t="s">
        <v>940</v>
      </c>
    </row>
    <row r="42" spans="1:16" ht="12.75">
      <c r="A42" s="19" t="s">
        <v>35</v>
      </c>
      <c s="23" t="s">
        <v>30</v>
      </c>
      <c s="23" t="s">
        <v>941</v>
      </c>
      <c s="19" t="s">
        <v>64</v>
      </c>
      <c s="24" t="s">
        <v>942</v>
      </c>
      <c s="25" t="s">
        <v>39</v>
      </c>
      <c s="26">
        <v>1</v>
      </c>
      <c s="27">
        <v>0</v>
      </c>
      <c s="27">
        <f>ROUND(ROUND(H42,2)*ROUND(G42,3),2)</f>
      </c>
      <c r="O42">
        <f>(I42*21)/100</f>
      </c>
      <c t="s">
        <v>13</v>
      </c>
    </row>
    <row r="43" spans="1:5" ht="12.75">
      <c r="A43" s="28" t="s">
        <v>40</v>
      </c>
      <c r="E43" s="29" t="s">
        <v>925</v>
      </c>
    </row>
    <row r="44" spans="1:5" ht="12.75">
      <c r="A44" s="30" t="s">
        <v>42</v>
      </c>
      <c r="E44" s="31" t="s">
        <v>43</v>
      </c>
    </row>
    <row r="45" spans="1:5" ht="25.5">
      <c r="A45" t="s">
        <v>44</v>
      </c>
      <c r="E45" s="29" t="s">
        <v>943</v>
      </c>
    </row>
    <row r="46" spans="1:16" ht="12.75">
      <c r="A46" s="19" t="s">
        <v>35</v>
      </c>
      <c s="23" t="s">
        <v>32</v>
      </c>
      <c s="23" t="s">
        <v>944</v>
      </c>
      <c s="19" t="s">
        <v>37</v>
      </c>
      <c s="24" t="s">
        <v>945</v>
      </c>
      <c s="25" t="s">
        <v>172</v>
      </c>
      <c s="26">
        <v>7</v>
      </c>
      <c s="27">
        <v>0</v>
      </c>
      <c s="27">
        <f>ROUND(ROUND(H46,2)*ROUND(G46,3),2)</f>
      </c>
      <c r="O46">
        <f>(I46*21)/100</f>
      </c>
      <c t="s">
        <v>13</v>
      </c>
    </row>
    <row r="47" spans="1:5" ht="12.75">
      <c r="A47" s="28" t="s">
        <v>40</v>
      </c>
      <c r="E47" s="29" t="s">
        <v>37</v>
      </c>
    </row>
    <row r="48" spans="1:5" ht="12.75">
      <c r="A48" s="30" t="s">
        <v>42</v>
      </c>
      <c r="E48" s="31" t="s">
        <v>534</v>
      </c>
    </row>
    <row r="49" spans="1:5" ht="63.75">
      <c r="A49" t="s">
        <v>44</v>
      </c>
      <c r="E49" s="29" t="s">
        <v>946</v>
      </c>
    </row>
    <row r="50" spans="1:16" ht="12.75">
      <c r="A50" s="19" t="s">
        <v>35</v>
      </c>
      <c s="23" t="s">
        <v>81</v>
      </c>
      <c s="23" t="s">
        <v>947</v>
      </c>
      <c s="19" t="s">
        <v>37</v>
      </c>
      <c s="24" t="s">
        <v>948</v>
      </c>
      <c s="25" t="s">
        <v>172</v>
      </c>
      <c s="26">
        <v>7</v>
      </c>
      <c s="27">
        <v>0</v>
      </c>
      <c s="27">
        <f>ROUND(ROUND(H50,2)*ROUND(G50,3),2)</f>
      </c>
      <c r="O50">
        <f>(I50*21)/100</f>
      </c>
      <c t="s">
        <v>13</v>
      </c>
    </row>
    <row r="51" spans="1:5" ht="12.75">
      <c r="A51" s="28" t="s">
        <v>40</v>
      </c>
      <c r="E51" s="29" t="s">
        <v>37</v>
      </c>
    </row>
    <row r="52" spans="1:5" ht="12.75">
      <c r="A52" s="30" t="s">
        <v>42</v>
      </c>
      <c r="E52" s="31" t="s">
        <v>534</v>
      </c>
    </row>
    <row r="53" spans="1:5" ht="25.5">
      <c r="A53" t="s">
        <v>44</v>
      </c>
      <c r="E53" s="29" t="s">
        <v>940</v>
      </c>
    </row>
    <row r="54" spans="1:16" ht="12.75">
      <c r="A54" s="19" t="s">
        <v>35</v>
      </c>
      <c s="23" t="s">
        <v>142</v>
      </c>
      <c s="23" t="s">
        <v>949</v>
      </c>
      <c s="19" t="s">
        <v>64</v>
      </c>
      <c s="24" t="s">
        <v>950</v>
      </c>
      <c s="25" t="s">
        <v>39</v>
      </c>
      <c s="26">
        <v>1</v>
      </c>
      <c s="27">
        <v>0</v>
      </c>
      <c s="27">
        <f>ROUND(ROUND(H54,2)*ROUND(G54,3),2)</f>
      </c>
      <c r="O54">
        <f>(I54*21)/100</f>
      </c>
      <c t="s">
        <v>13</v>
      </c>
    </row>
    <row r="55" spans="1:5" ht="12.75">
      <c r="A55" s="28" t="s">
        <v>40</v>
      </c>
      <c r="E55" s="29" t="s">
        <v>925</v>
      </c>
    </row>
    <row r="56" spans="1:5" ht="12.75">
      <c r="A56" s="30" t="s">
        <v>42</v>
      </c>
      <c r="E56" s="31" t="s">
        <v>43</v>
      </c>
    </row>
    <row r="57" spans="1:5" ht="25.5">
      <c r="A57" t="s">
        <v>44</v>
      </c>
      <c r="E57" s="29" t="s">
        <v>943</v>
      </c>
    </row>
    <row r="58" spans="1:16" ht="12.75">
      <c r="A58" s="19" t="s">
        <v>35</v>
      </c>
      <c s="23" t="s">
        <v>148</v>
      </c>
      <c s="23" t="s">
        <v>951</v>
      </c>
      <c s="19" t="s">
        <v>37</v>
      </c>
      <c s="24" t="s">
        <v>952</v>
      </c>
      <c s="25" t="s">
        <v>172</v>
      </c>
      <c s="26">
        <v>60</v>
      </c>
      <c s="27">
        <v>0</v>
      </c>
      <c s="27">
        <f>ROUND(ROUND(H58,2)*ROUND(G58,3),2)</f>
      </c>
      <c r="O58">
        <f>(I58*21)/100</f>
      </c>
      <c t="s">
        <v>13</v>
      </c>
    </row>
    <row r="59" spans="1:5" ht="12.75">
      <c r="A59" s="28" t="s">
        <v>40</v>
      </c>
      <c r="E59" s="29" t="s">
        <v>37</v>
      </c>
    </row>
    <row r="60" spans="1:5" ht="12.75">
      <c r="A60" s="30" t="s">
        <v>42</v>
      </c>
      <c r="E60" s="31" t="s">
        <v>593</v>
      </c>
    </row>
    <row r="61" spans="1:5" ht="63.75">
      <c r="A61" t="s">
        <v>44</v>
      </c>
      <c r="E61" s="29" t="s">
        <v>946</v>
      </c>
    </row>
    <row r="62" spans="1:16" ht="12.75">
      <c r="A62" s="19" t="s">
        <v>35</v>
      </c>
      <c s="23" t="s">
        <v>151</v>
      </c>
      <c s="23" t="s">
        <v>953</v>
      </c>
      <c s="19" t="s">
        <v>37</v>
      </c>
      <c s="24" t="s">
        <v>954</v>
      </c>
      <c s="25" t="s">
        <v>172</v>
      </c>
      <c s="26">
        <v>60</v>
      </c>
      <c s="27">
        <v>0</v>
      </c>
      <c s="27">
        <f>ROUND(ROUND(H62,2)*ROUND(G62,3),2)</f>
      </c>
      <c r="O62">
        <f>(I62*21)/100</f>
      </c>
      <c t="s">
        <v>13</v>
      </c>
    </row>
    <row r="63" spans="1:5" ht="12.75">
      <c r="A63" s="28" t="s">
        <v>40</v>
      </c>
      <c r="E63" s="29" t="s">
        <v>37</v>
      </c>
    </row>
    <row r="64" spans="1:5" ht="12.75">
      <c r="A64" s="30" t="s">
        <v>42</v>
      </c>
      <c r="E64" s="31" t="s">
        <v>593</v>
      </c>
    </row>
    <row r="65" spans="1:5" ht="25.5">
      <c r="A65" t="s">
        <v>44</v>
      </c>
      <c r="E65" s="29" t="s">
        <v>940</v>
      </c>
    </row>
    <row r="66" spans="1:16" ht="12.75">
      <c r="A66" s="19" t="s">
        <v>35</v>
      </c>
      <c s="23" t="s">
        <v>157</v>
      </c>
      <c s="23" t="s">
        <v>955</v>
      </c>
      <c s="19" t="s">
        <v>64</v>
      </c>
      <c s="24" t="s">
        <v>956</v>
      </c>
      <c s="25" t="s">
        <v>39</v>
      </c>
      <c s="26">
        <v>1</v>
      </c>
      <c s="27">
        <v>0</v>
      </c>
      <c s="27">
        <f>ROUND(ROUND(H66,2)*ROUND(G66,3),2)</f>
      </c>
      <c r="O66">
        <f>(I66*21)/100</f>
      </c>
      <c t="s">
        <v>13</v>
      </c>
    </row>
    <row r="67" spans="1:5" ht="12.75">
      <c r="A67" s="28" t="s">
        <v>40</v>
      </c>
      <c r="E67" s="29" t="s">
        <v>925</v>
      </c>
    </row>
    <row r="68" spans="1:5" ht="12.75">
      <c r="A68" s="30" t="s">
        <v>42</v>
      </c>
      <c r="E68" s="31" t="s">
        <v>43</v>
      </c>
    </row>
    <row r="69" spans="1:5" ht="25.5">
      <c r="A69" t="s">
        <v>44</v>
      </c>
      <c r="E69" s="29" t="s">
        <v>943</v>
      </c>
    </row>
    <row r="70" spans="1:16" ht="25.5">
      <c r="A70" s="19" t="s">
        <v>35</v>
      </c>
      <c s="23" t="s">
        <v>163</v>
      </c>
      <c s="23" t="s">
        <v>957</v>
      </c>
      <c s="19" t="s">
        <v>37</v>
      </c>
      <c s="24" t="s">
        <v>958</v>
      </c>
      <c s="25" t="s">
        <v>172</v>
      </c>
      <c s="26">
        <v>119</v>
      </c>
      <c s="27">
        <v>0</v>
      </c>
      <c s="27">
        <f>ROUND(ROUND(H70,2)*ROUND(G70,3),2)</f>
      </c>
      <c r="O70">
        <f>(I70*21)/100</f>
      </c>
      <c t="s">
        <v>13</v>
      </c>
    </row>
    <row r="71" spans="1:5" ht="12.75">
      <c r="A71" s="28" t="s">
        <v>40</v>
      </c>
      <c r="E71" s="29" t="s">
        <v>37</v>
      </c>
    </row>
    <row r="72" spans="1:5" ht="63.75">
      <c r="A72" s="30" t="s">
        <v>42</v>
      </c>
      <c r="E72" s="31" t="s">
        <v>959</v>
      </c>
    </row>
    <row r="73" spans="1:5" ht="63.75">
      <c r="A73" t="s">
        <v>44</v>
      </c>
      <c r="E73" s="29" t="s">
        <v>946</v>
      </c>
    </row>
    <row r="74" spans="1:16" ht="12.75">
      <c r="A74" s="19" t="s">
        <v>35</v>
      </c>
      <c s="23" t="s">
        <v>169</v>
      </c>
      <c s="23" t="s">
        <v>960</v>
      </c>
      <c s="19" t="s">
        <v>37</v>
      </c>
      <c s="24" t="s">
        <v>961</v>
      </c>
      <c s="25" t="s">
        <v>172</v>
      </c>
      <c s="26">
        <v>119</v>
      </c>
      <c s="27">
        <v>0</v>
      </c>
      <c s="27">
        <f>ROUND(ROUND(H74,2)*ROUND(G74,3),2)</f>
      </c>
      <c r="O74">
        <f>(I74*21)/100</f>
      </c>
      <c t="s">
        <v>13</v>
      </c>
    </row>
    <row r="75" spans="1:5" ht="12.75">
      <c r="A75" s="28" t="s">
        <v>40</v>
      </c>
      <c r="E75" s="29" t="s">
        <v>37</v>
      </c>
    </row>
    <row r="76" spans="1:5" ht="12.75">
      <c r="A76" s="30" t="s">
        <v>42</v>
      </c>
      <c r="E76" s="31" t="s">
        <v>962</v>
      </c>
    </row>
    <row r="77" spans="1:5" ht="25.5">
      <c r="A77" t="s">
        <v>44</v>
      </c>
      <c r="E77" s="29" t="s">
        <v>940</v>
      </c>
    </row>
    <row r="78" spans="1:16" ht="12.75">
      <c r="A78" s="19" t="s">
        <v>35</v>
      </c>
      <c s="23" t="s">
        <v>175</v>
      </c>
      <c s="23" t="s">
        <v>963</v>
      </c>
      <c s="19" t="s">
        <v>64</v>
      </c>
      <c s="24" t="s">
        <v>964</v>
      </c>
      <c s="25" t="s">
        <v>39</v>
      </c>
      <c s="26">
        <v>1</v>
      </c>
      <c s="27">
        <v>0</v>
      </c>
      <c s="27">
        <f>ROUND(ROUND(H78,2)*ROUND(G78,3),2)</f>
      </c>
      <c r="O78">
        <f>(I78*21)/100</f>
      </c>
      <c t="s">
        <v>13</v>
      </c>
    </row>
    <row r="79" spans="1:5" ht="12.75">
      <c r="A79" s="28" t="s">
        <v>40</v>
      </c>
      <c r="E79" s="29" t="s">
        <v>925</v>
      </c>
    </row>
    <row r="80" spans="1:5" ht="12.75">
      <c r="A80" s="30" t="s">
        <v>42</v>
      </c>
      <c r="E80" s="31" t="s">
        <v>43</v>
      </c>
    </row>
    <row r="81" spans="1:5" ht="25.5">
      <c r="A81" t="s">
        <v>44</v>
      </c>
      <c r="E81" s="29" t="s">
        <v>943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0+O8+O17+O58+O67+O72+O81+O98+O107</f>
      </c>
      <c t="s">
        <v>12</v>
      </c>
    </row>
    <row r="3" spans="1:16" ht="15" customHeight="1">
      <c r="A3" t="s">
        <v>1</v>
      </c>
      <c s="8" t="s">
        <v>4</v>
      </c>
      <c s="9" t="s">
        <v>5</v>
      </c>
      <c s="1"/>
      <c s="10" t="s">
        <v>6</v>
      </c>
      <c s="1"/>
      <c s="4"/>
      <c s="3" t="s">
        <v>965</v>
      </c>
      <c s="32">
        <f>0+I8+I17+I58+I67+I72+I81+I98+I107</f>
      </c>
      <c r="O3" t="s">
        <v>9</v>
      </c>
      <c t="s">
        <v>13</v>
      </c>
    </row>
    <row r="4" spans="1:16" ht="15" customHeight="1">
      <c r="A4" t="s">
        <v>7</v>
      </c>
      <c s="12" t="s">
        <v>8</v>
      </c>
      <c s="13" t="s">
        <v>965</v>
      </c>
      <c s="5"/>
      <c s="14" t="s">
        <v>966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25.5">
      <c r="A9" s="19" t="s">
        <v>35</v>
      </c>
      <c s="23" t="s">
        <v>19</v>
      </c>
      <c s="23" t="s">
        <v>92</v>
      </c>
      <c s="19" t="s">
        <v>19</v>
      </c>
      <c s="24" t="s">
        <v>93</v>
      </c>
      <c s="25" t="s">
        <v>94</v>
      </c>
      <c s="26">
        <v>191.33</v>
      </c>
      <c s="27">
        <v>0</v>
      </c>
      <c s="27">
        <f>ROUND(ROUND(H9,2)*ROUND(G9,3),2)</f>
      </c>
      <c r="O9">
        <f>(I9*21)/100</f>
      </c>
      <c t="s">
        <v>13</v>
      </c>
    </row>
    <row r="10" spans="1:5" ht="12.75">
      <c r="A10" s="28" t="s">
        <v>40</v>
      </c>
      <c r="E10" s="29" t="s">
        <v>95</v>
      </c>
    </row>
    <row r="11" spans="1:5" ht="12.75">
      <c r="A11" s="30" t="s">
        <v>42</v>
      </c>
      <c r="E11" s="31" t="s">
        <v>967</v>
      </c>
    </row>
    <row r="12" spans="1:5" ht="140.25">
      <c r="A12" t="s">
        <v>44</v>
      </c>
      <c r="E12" s="29" t="s">
        <v>97</v>
      </c>
    </row>
    <row r="13" spans="1:16" ht="25.5">
      <c r="A13" s="19" t="s">
        <v>35</v>
      </c>
      <c s="23" t="s">
        <v>13</v>
      </c>
      <c s="23" t="s">
        <v>92</v>
      </c>
      <c s="19" t="s">
        <v>13</v>
      </c>
      <c s="24" t="s">
        <v>93</v>
      </c>
      <c s="25" t="s">
        <v>94</v>
      </c>
      <c s="26">
        <v>31.24</v>
      </c>
      <c s="27">
        <v>0</v>
      </c>
      <c s="27">
        <f>ROUND(ROUND(H13,2)*ROUND(G13,3),2)</f>
      </c>
      <c r="O13">
        <f>(I13*21)/100</f>
      </c>
      <c t="s">
        <v>13</v>
      </c>
    </row>
    <row r="14" spans="1:5" ht="12.75">
      <c r="A14" s="28" t="s">
        <v>40</v>
      </c>
      <c r="E14" s="29" t="s">
        <v>98</v>
      </c>
    </row>
    <row r="15" spans="1:5" ht="38.25">
      <c r="A15" s="30" t="s">
        <v>42</v>
      </c>
      <c r="E15" s="31" t="s">
        <v>968</v>
      </c>
    </row>
    <row r="16" spans="1:5" ht="140.25">
      <c r="A16" t="s">
        <v>44</v>
      </c>
      <c r="E16" s="29" t="s">
        <v>97</v>
      </c>
    </row>
    <row r="17" spans="1:18" ht="12.75" customHeight="1">
      <c r="A17" s="5" t="s">
        <v>33</v>
      </c>
      <c s="5"/>
      <c s="35" t="s">
        <v>19</v>
      </c>
      <c s="5"/>
      <c s="21" t="s">
        <v>104</v>
      </c>
      <c s="5"/>
      <c s="5"/>
      <c s="5"/>
      <c s="36">
        <f>0+Q17</f>
      </c>
      <c r="O17">
        <f>0+R17</f>
      </c>
      <c r="Q17">
        <f>0+I18+I22+I26+I30+I34+I38+I42+I46+I50+I54</f>
      </c>
      <c>
        <f>0+O18+O22+O26+O30+O34+O38+O42+O46+O50+O54</f>
      </c>
    </row>
    <row r="18" spans="1:16" ht="12.75">
      <c r="A18" s="19" t="s">
        <v>35</v>
      </c>
      <c s="23" t="s">
        <v>12</v>
      </c>
      <c s="23" t="s">
        <v>969</v>
      </c>
      <c s="19" t="s">
        <v>37</v>
      </c>
      <c s="24" t="s">
        <v>970</v>
      </c>
      <c s="25" t="s">
        <v>107</v>
      </c>
      <c s="26">
        <v>50</v>
      </c>
      <c s="27">
        <v>0</v>
      </c>
      <c s="27">
        <f>ROUND(ROUND(H18,2)*ROUND(G18,3),2)</f>
      </c>
      <c r="O18">
        <f>(I18*21)/100</f>
      </c>
      <c t="s">
        <v>13</v>
      </c>
    </row>
    <row r="19" spans="1:5" ht="12.75">
      <c r="A19" s="28" t="s">
        <v>40</v>
      </c>
      <c r="E19" s="29" t="s">
        <v>971</v>
      </c>
    </row>
    <row r="20" spans="1:5" ht="25.5">
      <c r="A20" s="30" t="s">
        <v>42</v>
      </c>
      <c r="E20" s="31" t="s">
        <v>972</v>
      </c>
    </row>
    <row r="21" spans="1:5" ht="38.25">
      <c r="A21" t="s">
        <v>44</v>
      </c>
      <c r="E21" s="29" t="s">
        <v>973</v>
      </c>
    </row>
    <row r="22" spans="1:16" ht="12.75">
      <c r="A22" s="19" t="s">
        <v>35</v>
      </c>
      <c s="23" t="s">
        <v>23</v>
      </c>
      <c s="23" t="s">
        <v>974</v>
      </c>
      <c s="19" t="s">
        <v>37</v>
      </c>
      <c s="24" t="s">
        <v>975</v>
      </c>
      <c s="25" t="s">
        <v>172</v>
      </c>
      <c s="26">
        <v>1</v>
      </c>
      <c s="27">
        <v>0</v>
      </c>
      <c s="27">
        <f>ROUND(ROUND(H22,2)*ROUND(G22,3),2)</f>
      </c>
      <c r="O22">
        <f>(I22*21)/100</f>
      </c>
      <c t="s">
        <v>13</v>
      </c>
    </row>
    <row r="23" spans="1:5" ht="12.75">
      <c r="A23" s="28" t="s">
        <v>40</v>
      </c>
      <c r="E23" s="29" t="s">
        <v>976</v>
      </c>
    </row>
    <row r="24" spans="1:5" ht="12.75">
      <c r="A24" s="30" t="s">
        <v>42</v>
      </c>
      <c r="E24" s="31" t="s">
        <v>43</v>
      </c>
    </row>
    <row r="25" spans="1:5" ht="114.75">
      <c r="A25" t="s">
        <v>44</v>
      </c>
      <c r="E25" s="29" t="s">
        <v>977</v>
      </c>
    </row>
    <row r="26" spans="1:16" ht="12.75">
      <c r="A26" s="19" t="s">
        <v>35</v>
      </c>
      <c s="23" t="s">
        <v>25</v>
      </c>
      <c s="23" t="s">
        <v>978</v>
      </c>
      <c s="19" t="s">
        <v>37</v>
      </c>
      <c s="24" t="s">
        <v>979</v>
      </c>
      <c s="25" t="s">
        <v>172</v>
      </c>
      <c s="26">
        <v>1</v>
      </c>
      <c s="27">
        <v>0</v>
      </c>
      <c s="27">
        <f>ROUND(ROUND(H26,2)*ROUND(G26,3),2)</f>
      </c>
      <c r="O26">
        <f>(I26*21)/100</f>
      </c>
      <c t="s">
        <v>13</v>
      </c>
    </row>
    <row r="27" spans="1:5" ht="12.75">
      <c r="A27" s="28" t="s">
        <v>40</v>
      </c>
      <c r="E27" s="29" t="s">
        <v>37</v>
      </c>
    </row>
    <row r="28" spans="1:5" ht="12.75">
      <c r="A28" s="30" t="s">
        <v>42</v>
      </c>
      <c r="E28" s="31" t="s">
        <v>43</v>
      </c>
    </row>
    <row r="29" spans="1:5" ht="89.25">
      <c r="A29" t="s">
        <v>44</v>
      </c>
      <c r="E29" s="29" t="s">
        <v>980</v>
      </c>
    </row>
    <row r="30" spans="1:16" ht="25.5">
      <c r="A30" s="19" t="s">
        <v>35</v>
      </c>
      <c s="23" t="s">
        <v>27</v>
      </c>
      <c s="23" t="s">
        <v>111</v>
      </c>
      <c s="19" t="s">
        <v>37</v>
      </c>
      <c s="24" t="s">
        <v>112</v>
      </c>
      <c s="25" t="s">
        <v>113</v>
      </c>
      <c s="26">
        <v>8.2</v>
      </c>
      <c s="27">
        <v>0</v>
      </c>
      <c s="27">
        <f>ROUND(ROUND(H30,2)*ROUND(G30,3),2)</f>
      </c>
      <c r="O30">
        <f>(I30*21)/100</f>
      </c>
      <c t="s">
        <v>13</v>
      </c>
    </row>
    <row r="31" spans="1:5" ht="25.5">
      <c r="A31" s="28" t="s">
        <v>40</v>
      </c>
      <c r="E31" s="29" t="s">
        <v>145</v>
      </c>
    </row>
    <row r="32" spans="1:5" ht="25.5">
      <c r="A32" s="30" t="s">
        <v>42</v>
      </c>
      <c r="E32" s="31" t="s">
        <v>981</v>
      </c>
    </row>
    <row r="33" spans="1:5" ht="63.75">
      <c r="A33" t="s">
        <v>44</v>
      </c>
      <c r="E33" s="29" t="s">
        <v>116</v>
      </c>
    </row>
    <row r="34" spans="1:16" ht="12.75">
      <c r="A34" s="19" t="s">
        <v>35</v>
      </c>
      <c s="23" t="s">
        <v>62</v>
      </c>
      <c s="23" t="s">
        <v>152</v>
      </c>
      <c s="19" t="s">
        <v>37</v>
      </c>
      <c s="24" t="s">
        <v>153</v>
      </c>
      <c s="25" t="s">
        <v>113</v>
      </c>
      <c s="26">
        <v>6.7</v>
      </c>
      <c s="27">
        <v>0</v>
      </c>
      <c s="27">
        <f>ROUND(ROUND(H34,2)*ROUND(G34,3),2)</f>
      </c>
      <c r="O34">
        <f>(I34*21)/100</f>
      </c>
      <c t="s">
        <v>13</v>
      </c>
    </row>
    <row r="35" spans="1:5" ht="12.75">
      <c r="A35" s="28" t="s">
        <v>40</v>
      </c>
      <c r="E35" s="29" t="s">
        <v>982</v>
      </c>
    </row>
    <row r="36" spans="1:5" ht="12.75">
      <c r="A36" s="30" t="s">
        <v>42</v>
      </c>
      <c r="E36" s="31" t="s">
        <v>983</v>
      </c>
    </row>
    <row r="37" spans="1:5" ht="306">
      <c r="A37" t="s">
        <v>44</v>
      </c>
      <c r="E37" s="29" t="s">
        <v>156</v>
      </c>
    </row>
    <row r="38" spans="1:16" ht="12.75">
      <c r="A38" s="19" t="s">
        <v>35</v>
      </c>
      <c s="23" t="s">
        <v>68</v>
      </c>
      <c s="23" t="s">
        <v>196</v>
      </c>
      <c s="19" t="s">
        <v>37</v>
      </c>
      <c s="24" t="s">
        <v>197</v>
      </c>
      <c s="25" t="s">
        <v>113</v>
      </c>
      <c s="26">
        <v>107.4</v>
      </c>
      <c s="27">
        <v>0</v>
      </c>
      <c s="27">
        <f>ROUND(ROUND(H38,2)*ROUND(G38,3),2)</f>
      </c>
      <c r="O38">
        <f>(I38*21)/100</f>
      </c>
      <c t="s">
        <v>13</v>
      </c>
    </row>
    <row r="39" spans="1:5" ht="25.5">
      <c r="A39" s="28" t="s">
        <v>40</v>
      </c>
      <c r="E39" s="29" t="s">
        <v>198</v>
      </c>
    </row>
    <row r="40" spans="1:5" ht="25.5">
      <c r="A40" s="30" t="s">
        <v>42</v>
      </c>
      <c r="E40" s="31" t="s">
        <v>984</v>
      </c>
    </row>
    <row r="41" spans="1:5" ht="318.75">
      <c r="A41" t="s">
        <v>44</v>
      </c>
      <c r="E41" s="29" t="s">
        <v>200</v>
      </c>
    </row>
    <row r="42" spans="1:16" ht="12.75">
      <c r="A42" s="19" t="s">
        <v>35</v>
      </c>
      <c s="23" t="s">
        <v>30</v>
      </c>
      <c s="23" t="s">
        <v>210</v>
      </c>
      <c s="19" t="s">
        <v>37</v>
      </c>
      <c s="24" t="s">
        <v>211</v>
      </c>
      <c s="25" t="s">
        <v>113</v>
      </c>
      <c s="26">
        <v>6.7</v>
      </c>
      <c s="27">
        <v>0</v>
      </c>
      <c s="27">
        <f>ROUND(ROUND(H42,2)*ROUND(G42,3),2)</f>
      </c>
      <c r="O42">
        <f>(I42*21)/100</f>
      </c>
      <c t="s">
        <v>13</v>
      </c>
    </row>
    <row r="43" spans="1:5" ht="12.75">
      <c r="A43" s="28" t="s">
        <v>40</v>
      </c>
      <c r="E43" s="29" t="s">
        <v>37</v>
      </c>
    </row>
    <row r="44" spans="1:5" ht="12.75">
      <c r="A44" s="30" t="s">
        <v>42</v>
      </c>
      <c r="E44" s="31" t="s">
        <v>983</v>
      </c>
    </row>
    <row r="45" spans="1:5" ht="191.25">
      <c r="A45" t="s">
        <v>44</v>
      </c>
      <c r="E45" s="29" t="s">
        <v>212</v>
      </c>
    </row>
    <row r="46" spans="1:16" ht="12.75">
      <c r="A46" s="19" t="s">
        <v>35</v>
      </c>
      <c s="23" t="s">
        <v>32</v>
      </c>
      <c s="23" t="s">
        <v>985</v>
      </c>
      <c s="19" t="s">
        <v>37</v>
      </c>
      <c s="24" t="s">
        <v>986</v>
      </c>
      <c s="25" t="s">
        <v>113</v>
      </c>
      <c s="26">
        <v>48.2</v>
      </c>
      <c s="27">
        <v>0</v>
      </c>
      <c s="27">
        <f>ROUND(ROUND(H46,2)*ROUND(G46,3),2)</f>
      </c>
      <c r="O46">
        <f>(I46*21)/100</f>
      </c>
      <c t="s">
        <v>13</v>
      </c>
    </row>
    <row r="47" spans="1:5" ht="12.75">
      <c r="A47" s="28" t="s">
        <v>40</v>
      </c>
      <c r="E47" s="29" t="s">
        <v>987</v>
      </c>
    </row>
    <row r="48" spans="1:5" ht="38.25">
      <c r="A48" s="30" t="s">
        <v>42</v>
      </c>
      <c r="E48" s="31" t="s">
        <v>988</v>
      </c>
    </row>
    <row r="49" spans="1:5" ht="229.5">
      <c r="A49" t="s">
        <v>44</v>
      </c>
      <c r="E49" s="29" t="s">
        <v>989</v>
      </c>
    </row>
    <row r="50" spans="1:16" ht="12.75">
      <c r="A50" s="19" t="s">
        <v>35</v>
      </c>
      <c s="23" t="s">
        <v>81</v>
      </c>
      <c s="23" t="s">
        <v>220</v>
      </c>
      <c s="19" t="s">
        <v>37</v>
      </c>
      <c s="24" t="s">
        <v>221</v>
      </c>
      <c s="25" t="s">
        <v>113</v>
      </c>
      <c s="26">
        <v>6.7</v>
      </c>
      <c s="27">
        <v>0</v>
      </c>
      <c s="27">
        <f>ROUND(ROUND(H50,2)*ROUND(G50,3),2)</f>
      </c>
      <c r="O50">
        <f>(I50*21)/100</f>
      </c>
      <c t="s">
        <v>13</v>
      </c>
    </row>
    <row r="51" spans="1:5" ht="12.75">
      <c r="A51" s="28" t="s">
        <v>40</v>
      </c>
      <c r="E51" s="29" t="s">
        <v>990</v>
      </c>
    </row>
    <row r="52" spans="1:5" ht="25.5">
      <c r="A52" s="30" t="s">
        <v>42</v>
      </c>
      <c r="E52" s="31" t="s">
        <v>991</v>
      </c>
    </row>
    <row r="53" spans="1:5" ht="280.5">
      <c r="A53" t="s">
        <v>44</v>
      </c>
      <c r="E53" s="29" t="s">
        <v>224</v>
      </c>
    </row>
    <row r="54" spans="1:16" ht="12.75">
      <c r="A54" s="19" t="s">
        <v>35</v>
      </c>
      <c s="23" t="s">
        <v>142</v>
      </c>
      <c s="23" t="s">
        <v>226</v>
      </c>
      <c s="19" t="s">
        <v>37</v>
      </c>
      <c s="24" t="s">
        <v>227</v>
      </c>
      <c s="25" t="s">
        <v>113</v>
      </c>
      <c s="26">
        <v>7.5</v>
      </c>
      <c s="27">
        <v>0</v>
      </c>
      <c s="27">
        <f>ROUND(ROUND(H54,2)*ROUND(G54,3),2)</f>
      </c>
      <c r="O54">
        <f>(I54*21)/100</f>
      </c>
      <c t="s">
        <v>13</v>
      </c>
    </row>
    <row r="55" spans="1:5" ht="12.75">
      <c r="A55" s="28" t="s">
        <v>40</v>
      </c>
      <c r="E55" s="29" t="s">
        <v>753</v>
      </c>
    </row>
    <row r="56" spans="1:5" ht="25.5">
      <c r="A56" s="30" t="s">
        <v>42</v>
      </c>
      <c r="E56" s="31" t="s">
        <v>992</v>
      </c>
    </row>
    <row r="57" spans="1:5" ht="293.25">
      <c r="A57" t="s">
        <v>44</v>
      </c>
      <c r="E57" s="29" t="s">
        <v>230</v>
      </c>
    </row>
    <row r="58" spans="1:18" ht="12.75" customHeight="1">
      <c r="A58" s="5" t="s">
        <v>33</v>
      </c>
      <c s="5"/>
      <c s="35" t="s">
        <v>13</v>
      </c>
      <c s="5"/>
      <c s="21" t="s">
        <v>254</v>
      </c>
      <c s="5"/>
      <c s="5"/>
      <c s="5"/>
      <c s="36">
        <f>0+Q58</f>
      </c>
      <c r="O58">
        <f>0+R58</f>
      </c>
      <c r="Q58">
        <f>0+I59+I63</f>
      </c>
      <c>
        <f>0+O59+O63</f>
      </c>
    </row>
    <row r="59" spans="1:16" ht="12.75">
      <c r="A59" s="19" t="s">
        <v>35</v>
      </c>
      <c s="23" t="s">
        <v>148</v>
      </c>
      <c s="23" t="s">
        <v>285</v>
      </c>
      <c s="19" t="s">
        <v>37</v>
      </c>
      <c s="24" t="s">
        <v>286</v>
      </c>
      <c s="25" t="s">
        <v>107</v>
      </c>
      <c s="26">
        <v>45</v>
      </c>
      <c s="27">
        <v>0</v>
      </c>
      <c s="27">
        <f>ROUND(ROUND(H59,2)*ROUND(G59,3),2)</f>
      </c>
      <c r="O59">
        <f>(I59*21)/100</f>
      </c>
      <c t="s">
        <v>13</v>
      </c>
    </row>
    <row r="60" spans="1:5" ht="25.5">
      <c r="A60" s="28" t="s">
        <v>40</v>
      </c>
      <c r="E60" s="29" t="s">
        <v>993</v>
      </c>
    </row>
    <row r="61" spans="1:5" ht="25.5">
      <c r="A61" s="30" t="s">
        <v>42</v>
      </c>
      <c r="E61" s="31" t="s">
        <v>994</v>
      </c>
    </row>
    <row r="62" spans="1:5" ht="102">
      <c r="A62" t="s">
        <v>44</v>
      </c>
      <c r="E62" s="29" t="s">
        <v>289</v>
      </c>
    </row>
    <row r="63" spans="1:16" ht="12.75">
      <c r="A63" s="19" t="s">
        <v>35</v>
      </c>
      <c s="23" t="s">
        <v>151</v>
      </c>
      <c s="23" t="s">
        <v>291</v>
      </c>
      <c s="19" t="s">
        <v>37</v>
      </c>
      <c s="24" t="s">
        <v>292</v>
      </c>
      <c s="25" t="s">
        <v>107</v>
      </c>
      <c s="26">
        <v>182.8</v>
      </c>
      <c s="27">
        <v>0</v>
      </c>
      <c s="27">
        <f>ROUND(ROUND(H63,2)*ROUND(G63,3),2)</f>
      </c>
      <c r="O63">
        <f>(I63*21)/100</f>
      </c>
      <c t="s">
        <v>13</v>
      </c>
    </row>
    <row r="64" spans="1:5" ht="25.5">
      <c r="A64" s="28" t="s">
        <v>40</v>
      </c>
      <c r="E64" s="29" t="s">
        <v>995</v>
      </c>
    </row>
    <row r="65" spans="1:5" ht="51">
      <c r="A65" s="30" t="s">
        <v>42</v>
      </c>
      <c r="E65" s="31" t="s">
        <v>996</v>
      </c>
    </row>
    <row r="66" spans="1:5" ht="102">
      <c r="A66" t="s">
        <v>44</v>
      </c>
      <c r="E66" s="29" t="s">
        <v>289</v>
      </c>
    </row>
    <row r="67" spans="1:18" ht="12.75" customHeight="1">
      <c r="A67" s="5" t="s">
        <v>33</v>
      </c>
      <c s="5"/>
      <c s="35" t="s">
        <v>12</v>
      </c>
      <c s="5"/>
      <c s="21" t="s">
        <v>295</v>
      </c>
      <c s="5"/>
      <c s="5"/>
      <c s="5"/>
      <c s="36">
        <f>0+Q67</f>
      </c>
      <c r="O67">
        <f>0+R67</f>
      </c>
      <c r="Q67">
        <f>0+I68</f>
      </c>
      <c>
        <f>0+O68</f>
      </c>
    </row>
    <row r="68" spans="1:16" ht="25.5">
      <c r="A68" s="19" t="s">
        <v>35</v>
      </c>
      <c s="23" t="s">
        <v>157</v>
      </c>
      <c s="23" t="s">
        <v>997</v>
      </c>
      <c s="19" t="s">
        <v>37</v>
      </c>
      <c s="24" t="s">
        <v>998</v>
      </c>
      <c s="25" t="s">
        <v>113</v>
      </c>
      <c s="26">
        <v>61.3</v>
      </c>
      <c s="27">
        <v>0</v>
      </c>
      <c s="27">
        <f>ROUND(ROUND(H68,2)*ROUND(G68,3),2)</f>
      </c>
      <c r="O68">
        <f>(I68*21)/100</f>
      </c>
      <c t="s">
        <v>13</v>
      </c>
    </row>
    <row r="69" spans="1:5" ht="25.5">
      <c r="A69" s="28" t="s">
        <v>40</v>
      </c>
      <c r="E69" s="29" t="s">
        <v>999</v>
      </c>
    </row>
    <row r="70" spans="1:5" ht="25.5">
      <c r="A70" s="30" t="s">
        <v>42</v>
      </c>
      <c r="E70" s="31" t="s">
        <v>1000</v>
      </c>
    </row>
    <row r="71" spans="1:5" ht="25.5">
      <c r="A71" t="s">
        <v>44</v>
      </c>
      <c r="E71" s="29" t="s">
        <v>1001</v>
      </c>
    </row>
    <row r="72" spans="1:18" ht="12.75" customHeight="1">
      <c r="A72" s="5" t="s">
        <v>33</v>
      </c>
      <c s="5"/>
      <c s="35" t="s">
        <v>23</v>
      </c>
      <c s="5"/>
      <c s="21" t="s">
        <v>323</v>
      </c>
      <c s="5"/>
      <c s="5"/>
      <c s="5"/>
      <c s="36">
        <f>0+Q72</f>
      </c>
      <c r="O72">
        <f>0+R72</f>
      </c>
      <c r="Q72">
        <f>0+I73+I77</f>
      </c>
      <c>
        <f>0+O73+O77</f>
      </c>
    </row>
    <row r="73" spans="1:16" ht="12.75">
      <c r="A73" s="19" t="s">
        <v>35</v>
      </c>
      <c s="23" t="s">
        <v>163</v>
      </c>
      <c s="23" t="s">
        <v>1002</v>
      </c>
      <c s="19" t="s">
        <v>37</v>
      </c>
      <c s="24" t="s">
        <v>1003</v>
      </c>
      <c s="25" t="s">
        <v>113</v>
      </c>
      <c s="26">
        <v>12</v>
      </c>
      <c s="27">
        <v>0</v>
      </c>
      <c s="27">
        <f>ROUND(ROUND(H73,2)*ROUND(G73,3),2)</f>
      </c>
      <c r="O73">
        <f>(I73*21)/100</f>
      </c>
      <c t="s">
        <v>13</v>
      </c>
    </row>
    <row r="74" spans="1:5" ht="12.75">
      <c r="A74" s="28" t="s">
        <v>40</v>
      </c>
      <c r="E74" s="29" t="s">
        <v>1004</v>
      </c>
    </row>
    <row r="75" spans="1:5" ht="25.5">
      <c r="A75" s="30" t="s">
        <v>42</v>
      </c>
      <c r="E75" s="31" t="s">
        <v>1005</v>
      </c>
    </row>
    <row r="76" spans="1:5" ht="38.25">
      <c r="A76" t="s">
        <v>44</v>
      </c>
      <c r="E76" s="29" t="s">
        <v>265</v>
      </c>
    </row>
    <row r="77" spans="1:16" ht="12.75">
      <c r="A77" s="19" t="s">
        <v>35</v>
      </c>
      <c s="23" t="s">
        <v>169</v>
      </c>
      <c s="23" t="s">
        <v>1006</v>
      </c>
      <c s="19" t="s">
        <v>37</v>
      </c>
      <c s="24" t="s">
        <v>1007</v>
      </c>
      <c s="25" t="s">
        <v>113</v>
      </c>
      <c s="26">
        <v>1.13</v>
      </c>
      <c s="27">
        <v>0</v>
      </c>
      <c s="27">
        <f>ROUND(ROUND(H77,2)*ROUND(G77,3),2)</f>
      </c>
      <c r="O77">
        <f>(I77*21)/100</f>
      </c>
      <c t="s">
        <v>13</v>
      </c>
    </row>
    <row r="78" spans="1:5" ht="12.75">
      <c r="A78" s="28" t="s">
        <v>40</v>
      </c>
      <c r="E78" s="29" t="s">
        <v>1008</v>
      </c>
    </row>
    <row r="79" spans="1:5" ht="25.5">
      <c r="A79" s="30" t="s">
        <v>42</v>
      </c>
      <c r="E79" s="31" t="s">
        <v>1009</v>
      </c>
    </row>
    <row r="80" spans="1:5" ht="409.5">
      <c r="A80" t="s">
        <v>44</v>
      </c>
      <c r="E80" s="29" t="s">
        <v>1010</v>
      </c>
    </row>
    <row r="81" spans="1:18" ht="12.75" customHeight="1">
      <c r="A81" s="5" t="s">
        <v>33</v>
      </c>
      <c s="5"/>
      <c s="35" t="s">
        <v>25</v>
      </c>
      <c s="5"/>
      <c s="21" t="s">
        <v>91</v>
      </c>
      <c s="5"/>
      <c s="5"/>
      <c s="5"/>
      <c s="36">
        <f>0+Q81</f>
      </c>
      <c r="O81">
        <f>0+R81</f>
      </c>
      <c r="Q81">
        <f>0+I82+I86+I90+I94</f>
      </c>
      <c>
        <f>0+O82+O86+O90+O94</f>
      </c>
    </row>
    <row r="82" spans="1:16" ht="12.75">
      <c r="A82" s="19" t="s">
        <v>35</v>
      </c>
      <c s="23" t="s">
        <v>175</v>
      </c>
      <c s="23" t="s">
        <v>1011</v>
      </c>
      <c s="19" t="s">
        <v>37</v>
      </c>
      <c s="24" t="s">
        <v>1012</v>
      </c>
      <c s="25" t="s">
        <v>113</v>
      </c>
      <c s="26">
        <v>20.2</v>
      </c>
      <c s="27">
        <v>0</v>
      </c>
      <c s="27">
        <f>ROUND(ROUND(H82,2)*ROUND(G82,3),2)</f>
      </c>
      <c r="O82">
        <f>(I82*21)/100</f>
      </c>
      <c t="s">
        <v>13</v>
      </c>
    </row>
    <row r="83" spans="1:5" ht="12.75">
      <c r="A83" s="28" t="s">
        <v>40</v>
      </c>
      <c r="E83" s="29" t="s">
        <v>1013</v>
      </c>
    </row>
    <row r="84" spans="1:5" ht="25.5">
      <c r="A84" s="30" t="s">
        <v>42</v>
      </c>
      <c r="E84" s="31" t="s">
        <v>1014</v>
      </c>
    </row>
    <row r="85" spans="1:5" ht="51">
      <c r="A85" t="s">
        <v>44</v>
      </c>
      <c r="E85" s="29" t="s">
        <v>372</v>
      </c>
    </row>
    <row r="86" spans="1:16" ht="12.75">
      <c r="A86" s="19" t="s">
        <v>35</v>
      </c>
      <c s="23" t="s">
        <v>180</v>
      </c>
      <c s="23" t="s">
        <v>377</v>
      </c>
      <c s="19" t="s">
        <v>37</v>
      </c>
      <c s="24" t="s">
        <v>378</v>
      </c>
      <c s="25" t="s">
        <v>107</v>
      </c>
      <c s="26">
        <v>50</v>
      </c>
      <c s="27">
        <v>0</v>
      </c>
      <c s="27">
        <f>ROUND(ROUND(H86,2)*ROUND(G86,3),2)</f>
      </c>
      <c r="O86">
        <f>(I86*21)/100</f>
      </c>
      <c t="s">
        <v>13</v>
      </c>
    </row>
    <row r="87" spans="1:5" ht="12.75">
      <c r="A87" s="28" t="s">
        <v>40</v>
      </c>
      <c r="E87" s="29" t="s">
        <v>1015</v>
      </c>
    </row>
    <row r="88" spans="1:5" ht="25.5">
      <c r="A88" s="30" t="s">
        <v>42</v>
      </c>
      <c r="E88" s="31" t="s">
        <v>1016</v>
      </c>
    </row>
    <row r="89" spans="1:5" ht="51">
      <c r="A89" t="s">
        <v>44</v>
      </c>
      <c r="E89" s="29" t="s">
        <v>372</v>
      </c>
    </row>
    <row r="90" spans="1:16" ht="12.75">
      <c r="A90" s="19" t="s">
        <v>35</v>
      </c>
      <c s="23" t="s">
        <v>185</v>
      </c>
      <c s="23" t="s">
        <v>434</v>
      </c>
      <c s="19" t="s">
        <v>37</v>
      </c>
      <c s="24" t="s">
        <v>435</v>
      </c>
      <c s="25" t="s">
        <v>107</v>
      </c>
      <c s="26">
        <v>50</v>
      </c>
      <c s="27">
        <v>0</v>
      </c>
      <c s="27">
        <f>ROUND(ROUND(H90,2)*ROUND(G90,3),2)</f>
      </c>
      <c r="O90">
        <f>(I90*21)/100</f>
      </c>
      <c t="s">
        <v>13</v>
      </c>
    </row>
    <row r="91" spans="1:5" ht="12.75">
      <c r="A91" s="28" t="s">
        <v>40</v>
      </c>
      <c r="E91" s="29" t="s">
        <v>1017</v>
      </c>
    </row>
    <row r="92" spans="1:5" ht="25.5">
      <c r="A92" s="30" t="s">
        <v>42</v>
      </c>
      <c r="E92" s="31" t="s">
        <v>1016</v>
      </c>
    </row>
    <row r="93" spans="1:5" ht="153">
      <c r="A93" t="s">
        <v>44</v>
      </c>
      <c r="E93" s="29" t="s">
        <v>432</v>
      </c>
    </row>
    <row r="94" spans="1:16" ht="25.5">
      <c r="A94" s="19" t="s">
        <v>35</v>
      </c>
      <c s="23" t="s">
        <v>190</v>
      </c>
      <c s="23" t="s">
        <v>449</v>
      </c>
      <c s="19" t="s">
        <v>37</v>
      </c>
      <c s="24" t="s">
        <v>450</v>
      </c>
      <c s="25" t="s">
        <v>107</v>
      </c>
      <c s="26">
        <v>1.36</v>
      </c>
      <c s="27">
        <v>0</v>
      </c>
      <c s="27">
        <f>ROUND(ROUND(H94,2)*ROUND(G94,3),2)</f>
      </c>
      <c r="O94">
        <f>(I94*21)/100</f>
      </c>
      <c t="s">
        <v>13</v>
      </c>
    </row>
    <row r="95" spans="1:5" ht="12.75">
      <c r="A95" s="28" t="s">
        <v>40</v>
      </c>
      <c r="E95" s="29" t="s">
        <v>451</v>
      </c>
    </row>
    <row r="96" spans="1:5" ht="25.5">
      <c r="A96" s="30" t="s">
        <v>42</v>
      </c>
      <c r="E96" s="31" t="s">
        <v>1018</v>
      </c>
    </row>
    <row r="97" spans="1:5" ht="153">
      <c r="A97" t="s">
        <v>44</v>
      </c>
      <c r="E97" s="29" t="s">
        <v>432</v>
      </c>
    </row>
    <row r="98" spans="1:18" ht="12.75" customHeight="1">
      <c r="A98" s="5" t="s">
        <v>33</v>
      </c>
      <c s="5"/>
      <c s="35" t="s">
        <v>68</v>
      </c>
      <c s="5"/>
      <c s="21" t="s">
        <v>503</v>
      </c>
      <c s="5"/>
      <c s="5"/>
      <c s="5"/>
      <c s="36">
        <f>0+Q98</f>
      </c>
      <c r="O98">
        <f>0+R98</f>
      </c>
      <c r="Q98">
        <f>0+I99+I103</f>
      </c>
      <c>
        <f>0+O99+O103</f>
      </c>
    </row>
    <row r="99" spans="1:16" ht="12.75">
      <c r="A99" s="19" t="s">
        <v>35</v>
      </c>
      <c s="23" t="s">
        <v>195</v>
      </c>
      <c s="23" t="s">
        <v>852</v>
      </c>
      <c s="19" t="s">
        <v>37</v>
      </c>
      <c s="24" t="s">
        <v>853</v>
      </c>
      <c s="25" t="s">
        <v>125</v>
      </c>
      <c s="26">
        <v>30</v>
      </c>
      <c s="27">
        <v>0</v>
      </c>
      <c s="27">
        <f>ROUND(ROUND(H99,2)*ROUND(G99,3),2)</f>
      </c>
      <c r="O99">
        <f>(I99*21)/100</f>
      </c>
      <c t="s">
        <v>13</v>
      </c>
    </row>
    <row r="100" spans="1:5" ht="12.75">
      <c r="A100" s="28" t="s">
        <v>40</v>
      </c>
      <c r="E100" s="29" t="s">
        <v>854</v>
      </c>
    </row>
    <row r="101" spans="1:5" ht="25.5">
      <c r="A101" s="30" t="s">
        <v>42</v>
      </c>
      <c r="E101" s="31" t="s">
        <v>715</v>
      </c>
    </row>
    <row r="102" spans="1:5" ht="242.25">
      <c r="A102" t="s">
        <v>44</v>
      </c>
      <c r="E102" s="29" t="s">
        <v>856</v>
      </c>
    </row>
    <row r="103" spans="1:16" ht="12.75">
      <c r="A103" s="19" t="s">
        <v>35</v>
      </c>
      <c s="23" t="s">
        <v>201</v>
      </c>
      <c s="23" t="s">
        <v>1019</v>
      </c>
      <c s="19" t="s">
        <v>37</v>
      </c>
      <c s="24" t="s">
        <v>1020</v>
      </c>
      <c s="25" t="s">
        <v>125</v>
      </c>
      <c s="26">
        <v>16</v>
      </c>
      <c s="27">
        <v>0</v>
      </c>
      <c s="27">
        <f>ROUND(ROUND(H103,2)*ROUND(G103,3),2)</f>
      </c>
      <c r="O103">
        <f>(I103*21)/100</f>
      </c>
      <c t="s">
        <v>13</v>
      </c>
    </row>
    <row r="104" spans="1:5" ht="12.75">
      <c r="A104" s="28" t="s">
        <v>40</v>
      </c>
      <c r="E104" s="29" t="s">
        <v>1021</v>
      </c>
    </row>
    <row r="105" spans="1:5" ht="25.5">
      <c r="A105" s="30" t="s">
        <v>42</v>
      </c>
      <c r="E105" s="31" t="s">
        <v>1022</v>
      </c>
    </row>
    <row r="106" spans="1:5" ht="242.25">
      <c r="A106" t="s">
        <v>44</v>
      </c>
      <c r="E106" s="29" t="s">
        <v>535</v>
      </c>
    </row>
    <row r="107" spans="1:18" ht="12.75" customHeight="1">
      <c r="A107" s="5" t="s">
        <v>33</v>
      </c>
      <c s="5"/>
      <c s="35" t="s">
        <v>30</v>
      </c>
      <c s="5"/>
      <c s="21" t="s">
        <v>583</v>
      </c>
      <c s="5"/>
      <c s="5"/>
      <c s="5"/>
      <c s="36">
        <f>0+Q107</f>
      </c>
      <c r="O107">
        <f>0+R107</f>
      </c>
      <c r="Q107">
        <f>0+I108+I112+I116</f>
      </c>
      <c>
        <f>0+O108+O112+O116</f>
      </c>
    </row>
    <row r="108" spans="1:16" ht="12.75">
      <c r="A108" s="19" t="s">
        <v>35</v>
      </c>
      <c s="23" t="s">
        <v>204</v>
      </c>
      <c s="23" t="s">
        <v>585</v>
      </c>
      <c s="19" t="s">
        <v>37</v>
      </c>
      <c s="24" t="s">
        <v>586</v>
      </c>
      <c s="25" t="s">
        <v>125</v>
      </c>
      <c s="26">
        <v>30</v>
      </c>
      <c s="27">
        <v>0</v>
      </c>
      <c s="27">
        <f>ROUND(ROUND(H108,2)*ROUND(G108,3),2)</f>
      </c>
      <c r="O108">
        <f>(I108*21)/100</f>
      </c>
      <c t="s">
        <v>13</v>
      </c>
    </row>
    <row r="109" spans="1:5" ht="12.75">
      <c r="A109" s="28" t="s">
        <v>40</v>
      </c>
      <c r="E109" s="29" t="s">
        <v>37</v>
      </c>
    </row>
    <row r="110" spans="1:5" ht="25.5">
      <c r="A110" s="30" t="s">
        <v>42</v>
      </c>
      <c r="E110" s="31" t="s">
        <v>715</v>
      </c>
    </row>
    <row r="111" spans="1:5" ht="63.75">
      <c r="A111" t="s">
        <v>44</v>
      </c>
      <c r="E111" s="29" t="s">
        <v>589</v>
      </c>
    </row>
    <row r="112" spans="1:16" ht="12.75">
      <c r="A112" s="19" t="s">
        <v>35</v>
      </c>
      <c s="23" t="s">
        <v>209</v>
      </c>
      <c s="23" t="s">
        <v>639</v>
      </c>
      <c s="19" t="s">
        <v>37</v>
      </c>
      <c s="24" t="s">
        <v>640</v>
      </c>
      <c s="25" t="s">
        <v>125</v>
      </c>
      <c s="26">
        <v>1.65</v>
      </c>
      <c s="27">
        <v>0</v>
      </c>
      <c s="27">
        <f>ROUND(ROUND(H112,2)*ROUND(G112,3),2)</f>
      </c>
      <c r="O112">
        <f>(I112*21)/100</f>
      </c>
      <c t="s">
        <v>13</v>
      </c>
    </row>
    <row r="113" spans="1:5" ht="12.75">
      <c r="A113" s="28" t="s">
        <v>40</v>
      </c>
      <c r="E113" s="29" t="s">
        <v>1023</v>
      </c>
    </row>
    <row r="114" spans="1:5" ht="25.5">
      <c r="A114" s="30" t="s">
        <v>42</v>
      </c>
      <c r="E114" s="31" t="s">
        <v>1024</v>
      </c>
    </row>
    <row r="115" spans="1:5" ht="51">
      <c r="A115" t="s">
        <v>44</v>
      </c>
      <c r="E115" s="29" t="s">
        <v>643</v>
      </c>
    </row>
    <row r="116" spans="1:16" ht="12.75">
      <c r="A116" s="19" t="s">
        <v>35</v>
      </c>
      <c s="23" t="s">
        <v>213</v>
      </c>
      <c s="23" t="s">
        <v>688</v>
      </c>
      <c s="19" t="s">
        <v>37</v>
      </c>
      <c s="24" t="s">
        <v>689</v>
      </c>
      <c s="25" t="s">
        <v>113</v>
      </c>
      <c s="26">
        <v>6</v>
      </c>
      <c s="27">
        <v>0</v>
      </c>
      <c s="27">
        <f>ROUND(ROUND(H116,2)*ROUND(G116,3),2)</f>
      </c>
      <c r="O116">
        <f>(I116*21)/100</f>
      </c>
      <c t="s">
        <v>13</v>
      </c>
    </row>
    <row r="117" spans="1:5" ht="12.75">
      <c r="A117" s="28" t="s">
        <v>40</v>
      </c>
      <c r="E117" s="29" t="s">
        <v>1025</v>
      </c>
    </row>
    <row r="118" spans="1:5" ht="25.5">
      <c r="A118" s="30" t="s">
        <v>42</v>
      </c>
      <c r="E118" s="31" t="s">
        <v>1026</v>
      </c>
    </row>
    <row r="119" spans="1:5" ht="102">
      <c r="A119" t="s">
        <v>44</v>
      </c>
      <c r="E119" s="29" t="s">
        <v>686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